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555" windowWidth="18885" windowHeight="8745" activeTab="2"/>
  </bookViews>
  <sheets>
    <sheet name="Rekapitulácia stavby" sheetId="1" r:id="rId1"/>
    <sheet name="01 - Loggia na 4. oddelení" sheetId="2" r:id="rId2"/>
    <sheet name="02 - Loggia na 3. oddelení" sheetId="3" r:id="rId3"/>
  </sheets>
  <definedNames>
    <definedName name="_xlnm._FilterDatabase" localSheetId="1" hidden="1">'01 - Loggia na 4. oddelení'!$C$134:$K$185</definedName>
    <definedName name="_xlnm._FilterDatabase" localSheetId="2" hidden="1">'02 - Loggia na 3. oddelení'!$C$135:$K$203</definedName>
    <definedName name="_xlnm.Print_Titles" localSheetId="1">'01 - Loggia na 4. oddelení'!$134:$134</definedName>
    <definedName name="_xlnm.Print_Titles" localSheetId="2">'02 - Loggia na 3. oddelení'!$135:$135</definedName>
    <definedName name="_xlnm.Print_Titles" localSheetId="0">'Rekapitulácia stavby'!$92:$92</definedName>
    <definedName name="_xlnm.Print_Area" localSheetId="1">'01 - Loggia na 4. oddelení'!$C$4:$J$76,'01 - Loggia na 4. oddelení'!$C$82:$J$116,'01 - Loggia na 4. oddelení'!$C$122:$J$185</definedName>
    <definedName name="_xlnm.Print_Area" localSheetId="2">'02 - Loggia na 3. oddelení'!$C$4:$J$76,'02 - Loggia na 3. oddelení'!$C$82:$J$117,'02 - Loggia na 3. oddelení'!$C$123:$J$203</definedName>
    <definedName name="_xlnm.Print_Area" localSheetId="0">'Rekapitulácia stavby'!$D$4:$AO$76,'Rekapitulácia stavby'!$C$82:$AQ$104</definedName>
  </definedNames>
  <calcPr calcId="145621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T162" i="3"/>
  <c r="R163" i="3"/>
  <c r="R162" i="3" s="1"/>
  <c r="P163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T142" i="3" s="1"/>
  <c r="R143" i="3"/>
  <c r="R142" i="3" s="1"/>
  <c r="P143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J133" i="3"/>
  <c r="F132" i="3"/>
  <c r="F130" i="3"/>
  <c r="E128" i="3"/>
  <c r="BI115" i="3"/>
  <c r="BH115" i="3"/>
  <c r="BG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J92" i="3"/>
  <c r="F91" i="3"/>
  <c r="F89" i="3"/>
  <c r="E87" i="3"/>
  <c r="J21" i="3"/>
  <c r="E21" i="3"/>
  <c r="J132" i="3"/>
  <c r="J20" i="3"/>
  <c r="J18" i="3"/>
  <c r="E18" i="3"/>
  <c r="F133" i="3"/>
  <c r="J17" i="3"/>
  <c r="J12" i="3"/>
  <c r="J130" i="3"/>
  <c r="E7" i="3"/>
  <c r="E126" i="3" s="1"/>
  <c r="J39" i="2"/>
  <c r="J38" i="2"/>
  <c r="AY95" i="1"/>
  <c r="J37" i="2"/>
  <c r="AX95" i="1" s="1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T158" i="2"/>
  <c r="R159" i="2"/>
  <c r="R158" i="2" s="1"/>
  <c r="P159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J132" i="2"/>
  <c r="F131" i="2"/>
  <c r="F129" i="2"/>
  <c r="E127" i="2"/>
  <c r="BI114" i="2"/>
  <c r="BH114" i="2"/>
  <c r="BG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J92" i="2"/>
  <c r="F91" i="2"/>
  <c r="F89" i="2"/>
  <c r="E87" i="2"/>
  <c r="J21" i="2"/>
  <c r="E21" i="2"/>
  <c r="J91" i="2" s="1"/>
  <c r="J20" i="2"/>
  <c r="J18" i="2"/>
  <c r="E18" i="2"/>
  <c r="F132" i="2" s="1"/>
  <c r="J17" i="2"/>
  <c r="J12" i="2"/>
  <c r="J129" i="2" s="1"/>
  <c r="E7" i="2"/>
  <c r="E85" i="2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J201" i="3"/>
  <c r="J198" i="3"/>
  <c r="J188" i="3"/>
  <c r="J185" i="3"/>
  <c r="BK175" i="3"/>
  <c r="BK170" i="3"/>
  <c r="J163" i="3"/>
  <c r="J155" i="3"/>
  <c r="J153" i="3"/>
  <c r="J152" i="3"/>
  <c r="BK145" i="3"/>
  <c r="BK139" i="3"/>
  <c r="J184" i="2"/>
  <c r="BK178" i="2"/>
  <c r="J177" i="2"/>
  <c r="BK176" i="2"/>
  <c r="BK175" i="2"/>
  <c r="J167" i="2"/>
  <c r="BK162" i="2"/>
  <c r="BK159" i="2"/>
  <c r="J156" i="2"/>
  <c r="BK153" i="2"/>
  <c r="BK147" i="2"/>
  <c r="BK145" i="2"/>
  <c r="J140" i="2"/>
  <c r="J203" i="3"/>
  <c r="BK199" i="3"/>
  <c r="J194" i="3"/>
  <c r="J193" i="3"/>
  <c r="BK188" i="3"/>
  <c r="BK183" i="3"/>
  <c r="J182" i="3"/>
  <c r="J175" i="3"/>
  <c r="BK168" i="3"/>
  <c r="J161" i="3"/>
  <c r="J160" i="3"/>
  <c r="BK152" i="3"/>
  <c r="J150" i="3"/>
  <c r="J148" i="3"/>
  <c r="BK147" i="3"/>
  <c r="BK182" i="2"/>
  <c r="J178" i="2"/>
  <c r="BK177" i="2"/>
  <c r="J175" i="2"/>
  <c r="BK167" i="2"/>
  <c r="BK164" i="2"/>
  <c r="J162" i="2"/>
  <c r="J159" i="2"/>
  <c r="J157" i="2"/>
  <c r="BK154" i="2"/>
  <c r="BK151" i="2"/>
  <c r="J145" i="2"/>
  <c r="BK138" i="2"/>
  <c r="BK203" i="3"/>
  <c r="J199" i="3"/>
  <c r="BK196" i="3"/>
  <c r="BK194" i="3"/>
  <c r="J190" i="3"/>
  <c r="J189" i="3"/>
  <c r="BK184" i="3"/>
  <c r="BK182" i="3"/>
  <c r="J180" i="3"/>
  <c r="BK179" i="3"/>
  <c r="BK178" i="3"/>
  <c r="J177" i="3"/>
  <c r="BK172" i="3"/>
  <c r="BK166" i="3"/>
  <c r="BK163" i="3"/>
  <c r="BK161" i="3"/>
  <c r="BK160" i="3"/>
  <c r="BK158" i="3"/>
  <c r="J157" i="3"/>
  <c r="BK150" i="3"/>
  <c r="J143" i="3"/>
  <c r="J141" i="3"/>
  <c r="BK185" i="2"/>
  <c r="BK180" i="2"/>
  <c r="J176" i="2"/>
  <c r="BK171" i="2"/>
  <c r="BK169" i="2"/>
  <c r="J164" i="2"/>
  <c r="BK157" i="2"/>
  <c r="BK144" i="2"/>
  <c r="BK140" i="2"/>
  <c r="J138" i="2"/>
  <c r="AS94" i="1"/>
  <c r="BK201" i="3"/>
  <c r="BK198" i="3"/>
  <c r="J196" i="3"/>
  <c r="BK193" i="3"/>
  <c r="BK190" i="3"/>
  <c r="BK189" i="3"/>
  <c r="BK185" i="3"/>
  <c r="J184" i="3"/>
  <c r="J183" i="3"/>
  <c r="BK180" i="3"/>
  <c r="J179" i="3"/>
  <c r="J178" i="3"/>
  <c r="BK177" i="3"/>
  <c r="J172" i="3"/>
  <c r="J170" i="3"/>
  <c r="J168" i="3"/>
  <c r="J166" i="3"/>
  <c r="J158" i="3"/>
  <c r="BK157" i="3"/>
  <c r="BK155" i="3"/>
  <c r="BK153" i="3"/>
  <c r="BK148" i="3"/>
  <c r="J147" i="3"/>
  <c r="J145" i="3"/>
  <c r="BK143" i="3"/>
  <c r="BK141" i="3"/>
  <c r="J139" i="3"/>
  <c r="J185" i="2"/>
  <c r="BK184" i="2"/>
  <c r="J182" i="2"/>
  <c r="J180" i="2"/>
  <c r="J171" i="2"/>
  <c r="J169" i="2"/>
  <c r="BK156" i="2"/>
  <c r="J154" i="2"/>
  <c r="J153" i="2"/>
  <c r="J151" i="2"/>
  <c r="J147" i="2"/>
  <c r="J144" i="2"/>
  <c r="R149" i="3" l="1"/>
  <c r="R165" i="3"/>
  <c r="BK195" i="3"/>
  <c r="J195" i="3" s="1"/>
  <c r="J105" i="3" s="1"/>
  <c r="P200" i="3"/>
  <c r="BK137" i="2"/>
  <c r="R137" i="2"/>
  <c r="T137" i="2"/>
  <c r="P146" i="2"/>
  <c r="T146" i="2"/>
  <c r="BK161" i="2"/>
  <c r="J161" i="2" s="1"/>
  <c r="J102" i="2" s="1"/>
  <c r="R161" i="2"/>
  <c r="BK166" i="2"/>
  <c r="J166" i="2" s="1"/>
  <c r="J103" i="2" s="1"/>
  <c r="R166" i="2"/>
  <c r="T166" i="2"/>
  <c r="P170" i="2"/>
  <c r="T170" i="2"/>
  <c r="BK181" i="2"/>
  <c r="J181" i="2" s="1"/>
  <c r="J105" i="2" s="1"/>
  <c r="R181" i="2"/>
  <c r="T181" i="2"/>
  <c r="BK138" i="3"/>
  <c r="J138" i="3" s="1"/>
  <c r="J98" i="3" s="1"/>
  <c r="P138" i="3"/>
  <c r="R144" i="3"/>
  <c r="T144" i="3"/>
  <c r="T149" i="3"/>
  <c r="BK165" i="3"/>
  <c r="J165" i="3" s="1"/>
  <c r="J104" i="3" s="1"/>
  <c r="BK200" i="3"/>
  <c r="J200" i="3"/>
  <c r="J106" i="3" s="1"/>
  <c r="T138" i="3"/>
  <c r="T137" i="3"/>
  <c r="BK144" i="3"/>
  <c r="J144" i="3" s="1"/>
  <c r="J100" i="3" s="1"/>
  <c r="P144" i="3"/>
  <c r="BK149" i="3"/>
  <c r="J149" i="3" s="1"/>
  <c r="J101" i="3" s="1"/>
  <c r="P149" i="3"/>
  <c r="T165" i="3"/>
  <c r="P195" i="3"/>
  <c r="R195" i="3"/>
  <c r="T195" i="3"/>
  <c r="R200" i="3"/>
  <c r="P137" i="2"/>
  <c r="P136" i="2" s="1"/>
  <c r="BK146" i="2"/>
  <c r="J146" i="2"/>
  <c r="J99" i="2" s="1"/>
  <c r="R146" i="2"/>
  <c r="P161" i="2"/>
  <c r="T161" i="2"/>
  <c r="T160" i="2" s="1"/>
  <c r="P166" i="2"/>
  <c r="BK170" i="2"/>
  <c r="J170" i="2"/>
  <c r="J104" i="2" s="1"/>
  <c r="R170" i="2"/>
  <c r="P181" i="2"/>
  <c r="R138" i="3"/>
  <c r="R137" i="3" s="1"/>
  <c r="P165" i="3"/>
  <c r="P164" i="3"/>
  <c r="T200" i="3"/>
  <c r="F92" i="2"/>
  <c r="J131" i="2"/>
  <c r="BF145" i="2"/>
  <c r="BF147" i="2"/>
  <c r="BF151" i="2"/>
  <c r="BF153" i="2"/>
  <c r="BF154" i="2"/>
  <c r="BF167" i="2"/>
  <c r="BF169" i="2"/>
  <c r="BF175" i="2"/>
  <c r="BF176" i="2"/>
  <c r="BF178" i="2"/>
  <c r="BF180" i="2"/>
  <c r="E85" i="3"/>
  <c r="BF143" i="3"/>
  <c r="BF145" i="3"/>
  <c r="BF155" i="3"/>
  <c r="BF157" i="3"/>
  <c r="BF166" i="3"/>
  <c r="BF168" i="3"/>
  <c r="BF170" i="3"/>
  <c r="BF175" i="3"/>
  <c r="BF178" i="3"/>
  <c r="BF182" i="3"/>
  <c r="BF183" i="3"/>
  <c r="BF189" i="3"/>
  <c r="BF193" i="3"/>
  <c r="BF194" i="3"/>
  <c r="BF199" i="3"/>
  <c r="BF201" i="3"/>
  <c r="BF203" i="3"/>
  <c r="E125" i="2"/>
  <c r="BF140" i="2"/>
  <c r="BF159" i="2"/>
  <c r="BF162" i="2"/>
  <c r="BF177" i="2"/>
  <c r="BF184" i="2"/>
  <c r="J89" i="3"/>
  <c r="F92" i="3"/>
  <c r="BF139" i="3"/>
  <c r="BF141" i="3"/>
  <c r="BF148" i="3"/>
  <c r="BF161" i="3"/>
  <c r="BF163" i="3"/>
  <c r="BF177" i="3"/>
  <c r="BF179" i="3"/>
  <c r="BF180" i="3"/>
  <c r="BF188" i="3"/>
  <c r="BF198" i="3"/>
  <c r="BF144" i="2"/>
  <c r="BF156" i="2"/>
  <c r="BF185" i="2"/>
  <c r="J91" i="3"/>
  <c r="BF147" i="3"/>
  <c r="BF150" i="3"/>
  <c r="BF153" i="3"/>
  <c r="BF158" i="3"/>
  <c r="BF160" i="3"/>
  <c r="BF172" i="3"/>
  <c r="BF190" i="3"/>
  <c r="BK142" i="3"/>
  <c r="J142" i="3" s="1"/>
  <c r="J99" i="3" s="1"/>
  <c r="BK162" i="3"/>
  <c r="J162" i="3" s="1"/>
  <c r="J102" i="3" s="1"/>
  <c r="J89" i="2"/>
  <c r="BF138" i="2"/>
  <c r="BF157" i="2"/>
  <c r="BF164" i="2"/>
  <c r="BF171" i="2"/>
  <c r="BF182" i="2"/>
  <c r="BK158" i="2"/>
  <c r="J158" i="2" s="1"/>
  <c r="J100" i="2" s="1"/>
  <c r="BF152" i="3"/>
  <c r="BF184" i="3"/>
  <c r="BF185" i="3"/>
  <c r="BF196" i="3"/>
  <c r="J35" i="2"/>
  <c r="AV95" i="1" s="1"/>
  <c r="F39" i="3"/>
  <c r="BD96" i="1"/>
  <c r="F37" i="2"/>
  <c r="BB95" i="1" s="1"/>
  <c r="F38" i="3"/>
  <c r="BC96" i="1"/>
  <c r="F39" i="2"/>
  <c r="BD95" i="1" s="1"/>
  <c r="F38" i="2"/>
  <c r="BC95" i="1" s="1"/>
  <c r="J35" i="3"/>
  <c r="AV96" i="1" s="1"/>
  <c r="F35" i="2"/>
  <c r="AZ95" i="1" s="1"/>
  <c r="F37" i="3"/>
  <c r="BB96" i="1" s="1"/>
  <c r="F35" i="3"/>
  <c r="AZ96" i="1" s="1"/>
  <c r="P160" i="2" l="1"/>
  <c r="T164" i="3"/>
  <c r="P137" i="3"/>
  <c r="P136" i="3" s="1"/>
  <c r="AU96" i="1" s="1"/>
  <c r="R160" i="2"/>
  <c r="R164" i="3"/>
  <c r="R136" i="3" s="1"/>
  <c r="R136" i="2"/>
  <c r="R135" i="2"/>
  <c r="T136" i="3"/>
  <c r="P135" i="2"/>
  <c r="AU95" i="1" s="1"/>
  <c r="T136" i="2"/>
  <c r="T135" i="2"/>
  <c r="BK136" i="2"/>
  <c r="J137" i="2"/>
  <c r="J98" i="2"/>
  <c r="BK160" i="2"/>
  <c r="J160" i="2" s="1"/>
  <c r="J101" i="2" s="1"/>
  <c r="BK137" i="3"/>
  <c r="J137" i="3"/>
  <c r="J97" i="3" s="1"/>
  <c r="BK164" i="3"/>
  <c r="J164" i="3"/>
  <c r="J103" i="3"/>
  <c r="BC94" i="1"/>
  <c r="W35" i="1" s="1"/>
  <c r="BD94" i="1"/>
  <c r="W36" i="1" s="1"/>
  <c r="BB94" i="1"/>
  <c r="W34" i="1" s="1"/>
  <c r="AZ94" i="1"/>
  <c r="BK135" i="2" l="1"/>
  <c r="J135" i="2"/>
  <c r="J96" i="2"/>
  <c r="J136" i="2"/>
  <c r="J97" i="2" s="1"/>
  <c r="BK136" i="3"/>
  <c r="J136" i="3"/>
  <c r="J96" i="3" s="1"/>
  <c r="AV94" i="1"/>
  <c r="AY94" i="1"/>
  <c r="AU94" i="1"/>
  <c r="AX94" i="1"/>
  <c r="J30" i="3" l="1"/>
  <c r="J30" i="2"/>
  <c r="J115" i="3"/>
  <c r="J109" i="3" s="1"/>
  <c r="J31" i="3" s="1"/>
  <c r="BF115" i="3" l="1"/>
  <c r="J117" i="3"/>
  <c r="J32" i="3"/>
  <c r="AG96" i="1" s="1"/>
  <c r="J36" i="3"/>
  <c r="AW96" i="1" s="1"/>
  <c r="AT96" i="1" s="1"/>
  <c r="J114" i="2"/>
  <c r="J108" i="2"/>
  <c r="J31" i="2" s="1"/>
  <c r="J32" i="2" s="1"/>
  <c r="AG95" i="1" s="1"/>
  <c r="BF114" i="2" l="1"/>
  <c r="J41" i="3"/>
  <c r="AN96" i="1"/>
  <c r="J36" i="2"/>
  <c r="AW95" i="1" s="1"/>
  <c r="AT95" i="1" s="1"/>
  <c r="F36" i="3"/>
  <c r="BA96" i="1" s="1"/>
  <c r="J116" i="2"/>
  <c r="AG94" i="1"/>
  <c r="AG99" i="1"/>
  <c r="CD99" i="1" l="1"/>
  <c r="J41" i="2"/>
  <c r="AN95" i="1"/>
  <c r="AK26" i="1"/>
  <c r="AV99" i="1"/>
  <c r="BY99" i="1" s="1"/>
  <c r="AG100" i="1"/>
  <c r="CD100" i="1"/>
  <c r="AG101" i="1"/>
  <c r="AG102" i="1"/>
  <c r="CD102" i="1"/>
  <c r="F36" i="2"/>
  <c r="BA95" i="1" s="1"/>
  <c r="BA94" i="1" s="1"/>
  <c r="W33" i="1" s="1"/>
  <c r="CD101" i="1" l="1"/>
  <c r="W32" i="1" s="1"/>
  <c r="AN99" i="1"/>
  <c r="AV100" i="1"/>
  <c r="BY100" i="1" s="1"/>
  <c r="AV101" i="1"/>
  <c r="BY101" i="1" s="1"/>
  <c r="AV102" i="1"/>
  <c r="BY102" i="1" s="1"/>
  <c r="AG98" i="1"/>
  <c r="AK27" i="1"/>
  <c r="AW94" i="1"/>
  <c r="AK33" i="1" s="1"/>
  <c r="AK32" i="1" l="1"/>
  <c r="AK29" i="1"/>
  <c r="AN101" i="1"/>
  <c r="AN100" i="1"/>
  <c r="AN102" i="1"/>
  <c r="AG104" i="1"/>
  <c r="AT94" i="1"/>
  <c r="AN94" i="1"/>
  <c r="AK38" i="1" l="1"/>
  <c r="AN98" i="1"/>
  <c r="AN104" i="1" l="1"/>
</calcChain>
</file>

<file path=xl/sharedStrings.xml><?xml version="1.0" encoding="utf-8"?>
<sst xmlns="http://schemas.openxmlformats.org/spreadsheetml/2006/main" count="1775" uniqueCount="394">
  <si>
    <t>Export Komplet</t>
  </si>
  <si>
    <t/>
  </si>
  <si>
    <t>2.0</t>
  </si>
  <si>
    <t>ZAMOK</t>
  </si>
  <si>
    <t>False</t>
  </si>
  <si>
    <t>{3ed327d4-3b96-49c2-a906-47bb3d2846e2}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</si>
  <si>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</si>
  <si>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</si>
  <si>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</si>
  <si>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</si>
  <si>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</si>
  <si>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</si>
  <si>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1414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</si>
  <si>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</si>
  <si>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</si>
  <si>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Presklenie loggií na 4. a 3. oddelení v DSS Rohov</t>
  </si>
  <si>
    <t>JKSO:</t>
  </si>
  <si>
    <t>KS:</t>
  </si>
  <si>
    <t>Miesto:</t>
  </si>
  <si>
    <t>Rohov</t>
  </si>
  <si>
    <t>Dátum:</t>
  </si>
  <si>
    <t>16. 2. 2021</t>
  </si>
  <si>
    <t>Objednávateľ:</t>
  </si>
  <si>
    <t>IČO:</t>
  </si>
  <si>
    <t>DSS pre deti a dospelých v Rohove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</si>
  <si>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</si>
  <si>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</si>
  <si>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</si>
  <si>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</si>
  <si>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</si>
  <si>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</si>
  <si>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</si>
  <si>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</si>
  <si>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</si>
  <si>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</si>
  <si>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</si>
  <si>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</si>
  <si>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</si>
  <si>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</si>
  <si>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</si>
  <si>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</si>
  <si>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</si>
  <si>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</si>
  <si>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</si>
  <si>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</si>
  <si>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</si>
  <si>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</si>
  <si>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</si>
  <si>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</si>
  <si>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</si>
  <si>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</si>
  <si>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</si>
  <si>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</si>
  <si>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</si>
  <si>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</si>
  <si>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</si>
  <si>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</si>
  <si>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</si>
  <si>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</si>
  <si>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</si>
  <si>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</si>
  <si>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</si>
  <si>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</si>
  <si>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</si>
  <si>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</si>
  <si>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</si>
  <si>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</si>
  <si>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</si>
  <si>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</si>
  <si>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</si>
  <si>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</si>
  <si>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</si>
  <si>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</si>
  <si>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</si>
  <si>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</si>
  <si>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</si>
  <si>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</si>
  <si>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</si>
  <si>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</si>
  <si>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</si>
  <si>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</si>
  <si>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</si>
  <si>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</si>
  <si>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Loggia na 4. oddelení</t>
  </si>
  <si>
    <t>STA</t>
  </si>
  <si>
    <t>1</t>
  </si>
  <si>
    <t>{2ee88513-175b-43e7-aa3c-11c5d658cea6}</t>
  </si>
  <si>
    <t>02</t>
  </si>
  <si>
    <t>Loggia na 3. oddelení</t>
  </si>
  <si>
    <t>{8c27bea8-0e2c-41fa-81aa-a0215e6e8173}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</si>
  <si>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</si>
  <si>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</si>
  <si>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</si>
  <si>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</si>
  <si>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</si>
  <si>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</si>
  <si>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</si>
  <si>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</si>
  <si>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</si>
  <si>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</si>
  <si>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</si>
  <si>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Loggia na 4. oddelení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</si>
  <si>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</si>
  <si>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</si>
  <si>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</si>
  <si>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</si>
  <si>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</si>
  <si>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</si>
  <si>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</si>
  <si>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</si>
  <si>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</si>
  <si>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</si>
  <si>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</si>
  <si>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</si>
  <si>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</si>
  <si>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</si>
  <si>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</si>
  <si>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</si>
  <si>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</si>
  <si>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</si>
  <si>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</si>
  <si>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</si>
  <si>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</si>
  <si>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</si>
  <si>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</si>
  <si>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</si>
  <si>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</si>
  <si>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</si>
  <si>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</si>
  <si>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</si>
  <si>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</si>
  <si>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</si>
  <si>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</si>
  <si>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</si>
  <si>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</si>
  <si>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</si>
  <si>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</si>
  <si>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</si>
  <si>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</si>
  <si>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</si>
  <si>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</si>
  <si>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</si>
  <si>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</si>
  <si>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</si>
  <si>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</si>
  <si>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621481119.S</t>
  </si>
  <si>
    <t>Potiahnutie vonkajších podhľadov sklotextílnou mriežkou s celoplošným prilepením</t>
  </si>
  <si>
    <t>m2</t>
  </si>
  <si>
    <t>4</t>
  </si>
  <si>
    <t>-429533324</t>
  </si>
  <si>
    <t>VV</t>
  </si>
  <si>
    <t>"ostenie prekladu+XPS" (2,67+3,8)*(0,4+2*0,2)</t>
  </si>
  <si>
    <t>622425921.S</t>
  </si>
  <si>
    <t>Omietka vápenná vonkajšieho ostenia okenného alebo dverného hladká</t>
  </si>
  <si>
    <t>-378068394</t>
  </si>
  <si>
    <t>"zvisle" 4*2,6*0,4</t>
  </si>
  <si>
    <t>"preklady+XPS" (2,67+3,8)*(0,4+2*0,2)</t>
  </si>
  <si>
    <t>Súčet</t>
  </si>
  <si>
    <t>3</t>
  </si>
  <si>
    <t>622460121.S</t>
  </si>
  <si>
    <t>Príprava vonkajšieho podkladu stien penetráciou základnou</t>
  </si>
  <si>
    <t>1423871501</t>
  </si>
  <si>
    <t>622491310.S</t>
  </si>
  <si>
    <t>Fasádny náter silikátový dvojnásobný</t>
  </si>
  <si>
    <t>-1834125620</t>
  </si>
  <si>
    <t>9</t>
  </si>
  <si>
    <t>Ostatné konštrukcie a práce-búranie</t>
  </si>
  <si>
    <t>5</t>
  </si>
  <si>
    <t>783801811</t>
  </si>
  <si>
    <t>Odstránenie starých náterov z omietok oškrabaním s obrúsením</t>
  </si>
  <si>
    <t>16</t>
  </si>
  <si>
    <t>-609172212</t>
  </si>
  <si>
    <t>"preklady" (2,67+3,8)*0,4</t>
  </si>
  <si>
    <t>976071111.S</t>
  </si>
  <si>
    <t>Vybúranie kovových zábradlí,  -0,0300t</t>
  </si>
  <si>
    <t>m</t>
  </si>
  <si>
    <t>-314549600</t>
  </si>
  <si>
    <t>2,67+3,8</t>
  </si>
  <si>
    <t>7</t>
  </si>
  <si>
    <t>979081111.S</t>
  </si>
  <si>
    <t>Odvoz sutiny a vybúraných hmôt na skládku do 1 km</t>
  </si>
  <si>
    <t>t</t>
  </si>
  <si>
    <t>834008012</t>
  </si>
  <si>
    <t>8</t>
  </si>
  <si>
    <t>979081121.S</t>
  </si>
  <si>
    <t>Odvoz sutiny a vybúraných hmôt na skládku za každý ďalší 1 km (TS Jablonica)</t>
  </si>
  <si>
    <t>-1890075097</t>
  </si>
  <si>
    <t>0,199*15 'Přepočítané koeficientom množstva</t>
  </si>
  <si>
    <t>979082111.S</t>
  </si>
  <si>
    <t>Vnútrostavenisková doprava sutiny a vybúraných hmôt do 10 m</t>
  </si>
  <si>
    <t>332084074</t>
  </si>
  <si>
    <t>10</t>
  </si>
  <si>
    <t>979089012.S</t>
  </si>
  <si>
    <t>Poplatok za skladovanie - betón, tehly, dlaždice (17 01) ostatné</t>
  </si>
  <si>
    <t>-1494729066</t>
  </si>
  <si>
    <t>99</t>
  </si>
  <si>
    <t>Presun hmôt HSV</t>
  </si>
  <si>
    <t>11</t>
  </si>
  <si>
    <t>999281111.S</t>
  </si>
  <si>
    <t xml:space="preserve">Presun hmôt vnútrostaveniskový pre opravy a údržbu objektov </t>
  </si>
  <si>
    <t>-238221340</t>
  </si>
  <si>
    <t>PSV</t>
  </si>
  <si>
    <t>Práce a dodávky PSV</t>
  </si>
  <si>
    <t>713</t>
  </si>
  <si>
    <t>Izolácie tepelné</t>
  </si>
  <si>
    <t>12</t>
  </si>
  <si>
    <t>71317000PC</t>
  </si>
  <si>
    <t>Montáž tepelnej izolácie z XPS  lepením (vyplnenie klenby nad skl. stenou)</t>
  </si>
  <si>
    <t>1294732147</t>
  </si>
  <si>
    <t>(2,67+3,8)*0,20</t>
  </si>
  <si>
    <t>13</t>
  </si>
  <si>
    <t>M</t>
  </si>
  <si>
    <t>283750001300.S</t>
  </si>
  <si>
    <t>Doska XPS (Styrodur) hr. 160 mm</t>
  </si>
  <si>
    <t>32</t>
  </si>
  <si>
    <t>1920533356</t>
  </si>
  <si>
    <t>764</t>
  </si>
  <si>
    <t>Konštrukcie klampiarske</t>
  </si>
  <si>
    <t>14</t>
  </si>
  <si>
    <t>764410490.S</t>
  </si>
  <si>
    <t>Oplechovanie parapetov z pozinkovaného farbeného PZf plechu, vrátane rohov r.š. 800 mm</t>
  </si>
  <si>
    <t>1951497163</t>
  </si>
  <si>
    <t>3,7+4,8</t>
  </si>
  <si>
    <t>15</t>
  </si>
  <si>
    <t>998764101.S</t>
  </si>
  <si>
    <t>Presun hmôt vnútrostaveniskový pre konštrukcie klampiarske v objektoch výšky do 6 m</t>
  </si>
  <si>
    <t>-954141439</t>
  </si>
  <si>
    <t>766</t>
  </si>
  <si>
    <t>Konštrukcie stolárske</t>
  </si>
  <si>
    <t>766621083.S</t>
  </si>
  <si>
    <t>Montáž plastovej presklenej steny na PUR penu s kotvením a spájaním zostavy</t>
  </si>
  <si>
    <t>-1002515598</t>
  </si>
  <si>
    <t>2*2,66+2*2,6+2*2,6</t>
  </si>
  <si>
    <t>2*3,78+2*2,6+2*2,6+2*2,6</t>
  </si>
  <si>
    <t>17</t>
  </si>
  <si>
    <t>6114200100</t>
  </si>
  <si>
    <t>Plastová presklenená stena 2660x2600 mm (zostava 2 ks á 1330 mm) 3x fix + 1x OS, izolačné dvojsklo, 6 komorový profil, farba biela</t>
  </si>
  <si>
    <t>ks</t>
  </si>
  <si>
    <t>710508648</t>
  </si>
  <si>
    <t>18</t>
  </si>
  <si>
    <t>6114200200</t>
  </si>
  <si>
    <t>Plastová presklenená stena 3780x2600 mm (zostava 3 ks á 1260 mm) 4x fix + 2x OS, izolačné dvojsklo, 6 komorový profil, farba biela</t>
  </si>
  <si>
    <t>267237181</t>
  </si>
  <si>
    <t>19</t>
  </si>
  <si>
    <t>6114200PC2</t>
  </si>
  <si>
    <t>Spájacie lišty pre kompletizáciu zostáv</t>
  </si>
  <si>
    <t>cel</t>
  </si>
  <si>
    <t>1537896572</t>
  </si>
  <si>
    <t>1941600PC4</t>
  </si>
  <si>
    <t>Profil hliníkový L 40x20  hr. 2 mm (soklík podlahy z vnútor. strany skl. steny)</t>
  </si>
  <si>
    <t>-388675751</t>
  </si>
  <si>
    <t>21</t>
  </si>
  <si>
    <t>998766101.S</t>
  </si>
  <si>
    <t>Presun hmot vnútrostaveniskový pre konštrukcie stolárske v objektoch výšky do 6 m</t>
  </si>
  <si>
    <t>1023280977</t>
  </si>
  <si>
    <t>767</t>
  </si>
  <si>
    <t>Konštrukcie doplnkové kovové</t>
  </si>
  <si>
    <t>22</t>
  </si>
  <si>
    <t>767661500.S</t>
  </si>
  <si>
    <t>Montáž interierovej žalúzie hliníkovej lamelovej štandardnej</t>
  </si>
  <si>
    <t>625361475</t>
  </si>
  <si>
    <t>2,66*2,6+3,78*2,6</t>
  </si>
  <si>
    <t>23</t>
  </si>
  <si>
    <t>611530061300.S</t>
  </si>
  <si>
    <t>Žalúzie interiérové hliníkové, lamela 25 mm, biela</t>
  </si>
  <si>
    <t>-1827600783</t>
  </si>
  <si>
    <t>24</t>
  </si>
  <si>
    <t>998767101.S</t>
  </si>
  <si>
    <t>Presun hmôt vnútrostaveniskový pre kovové stavebné doplnkové konštrukcie v objektoch výšky do 6 m</t>
  </si>
  <si>
    <t>14420174</t>
  </si>
  <si>
    <t>02 - Loggia na 3. oddelení</t>
  </si>
  <si>
    <t xml:space="preserve">    3 - Zvislé a kompletné konštrukcie</t>
  </si>
  <si>
    <t xml:space="preserve">    4 - Vodorovné konštrukcie</t>
  </si>
  <si>
    <t xml:space="preserve">    783 - Nátery</t>
  </si>
  <si>
    <t>Zvislé a kompletné konštrukcie</t>
  </si>
  <si>
    <t>317944311.S</t>
  </si>
  <si>
    <t>Valcované nosníky dodatočne osadzované do pripravených otvorov bez zamurovania hláv do č.12</t>
  </si>
  <si>
    <t>-687407040</t>
  </si>
  <si>
    <t>"100x100x4mm" (2,15+2,15+2,4+2,9)*17,7/1000</t>
  </si>
  <si>
    <t>1457400111</t>
  </si>
  <si>
    <t>Profil oceľový 100x4 mm uzavretý štvorcový</t>
  </si>
  <si>
    <t>-916883886</t>
  </si>
  <si>
    <t>Vodorovné konštrukcie</t>
  </si>
  <si>
    <t>413232211.S</t>
  </si>
  <si>
    <t>Zamurovanie zhlavia cementovou maltou valcovaných nosníkov, výšky do 150 mm</t>
  </si>
  <si>
    <t>1212953087</t>
  </si>
  <si>
    <t>-1381289459</t>
  </si>
  <si>
    <t>"ostenia zvislé" 3*2*1,25*0,4+2*2,35*0,4</t>
  </si>
  <si>
    <t>-907914122</t>
  </si>
  <si>
    <t>642166572</t>
  </si>
  <si>
    <t>924833005</t>
  </si>
  <si>
    <t>973031325.S</t>
  </si>
  <si>
    <t>Vysekanie kapsy z tehál plochy do 0,10 m2, hl. do 300 mm,  -0,03100t</t>
  </si>
  <si>
    <t>-688049235</t>
  </si>
  <si>
    <t>975043111.S</t>
  </si>
  <si>
    <t>Jednoradové podchytenie stropov pre osadenie nosníkov do v. 3,50 m a jeho zaťaženia do 750 kg/m</t>
  </si>
  <si>
    <t>1992904686</t>
  </si>
  <si>
    <t>2,4+4,4+3,0</t>
  </si>
  <si>
    <t>978059511.S</t>
  </si>
  <si>
    <t>Odsekanie a odobratie obkladov stien z obkladačiek vnútorných vrátane podkladovej omietky do 2 m2,  -0,06800t</t>
  </si>
  <si>
    <t>-1820554991</t>
  </si>
  <si>
    <t>"obklad parapetov" (1,83+2,06+2,53)*0,4</t>
  </si>
  <si>
    <t>-1722490016</t>
  </si>
  <si>
    <t>2135744230</t>
  </si>
  <si>
    <t>0,423*15 'Přepočítané koeficientom množstva</t>
  </si>
  <si>
    <t>664901805</t>
  </si>
  <si>
    <t>132223491</t>
  </si>
  <si>
    <t>-288538242</t>
  </si>
  <si>
    <t>766421213.S</t>
  </si>
  <si>
    <t>Montáž obloženia podhľadov rovných palubovkami na pero a drážku z mäkkého dreva, š. nad 80 do 100 mm</t>
  </si>
  <si>
    <t>170483756</t>
  </si>
  <si>
    <t>5,1*3,0+(5,1+2*3,0)*0,3+(4,3+2*2,7)*0,2</t>
  </si>
  <si>
    <t>611920005700.S</t>
  </si>
  <si>
    <t>Drevený obklad tatranský profil, hrúbka 15 mm, šírka 96 mm, smrek, I. trieda</t>
  </si>
  <si>
    <t>1145315940</t>
  </si>
  <si>
    <t>20,57*1,1 'Přepočítané koeficientom množstva</t>
  </si>
  <si>
    <t>766427113.S</t>
  </si>
  <si>
    <t>Montáž obloženia podhľadov, podkladový rošt zo streš. lát</t>
  </si>
  <si>
    <t>-383007963</t>
  </si>
  <si>
    <t>4*((5,1+2*3,0)+(4,3+2*2,7))</t>
  </si>
  <si>
    <t>605430000100.S</t>
  </si>
  <si>
    <t>Rezivo stavebné zo smreku - strešné laty impregnované hr. 30 mm, š. 50 mm, dĺ. 4000-5000 mm</t>
  </si>
  <si>
    <t>m3</t>
  </si>
  <si>
    <t>-109614318</t>
  </si>
  <si>
    <t>83,2*0,03*0,05</t>
  </si>
  <si>
    <t>0,125*1,1 'Přepočítané koeficientom množstva</t>
  </si>
  <si>
    <t>766621082.S</t>
  </si>
  <si>
    <t>Montáž okna plastového na PUR penu s kotvením</t>
  </si>
  <si>
    <t>1886739695</t>
  </si>
  <si>
    <t>(2*1,8+2*1,25)+(2*2,05+2*1,25)+(2*2,5+2*1,25)</t>
  </si>
  <si>
    <t>611410003500.S</t>
  </si>
  <si>
    <t>Plastové okno dvojkrídlové OS + fix, 1800x1250 mm, izolačné dvojsklo, 6 komorový profil, farba biela</t>
  </si>
  <si>
    <t>-713523751</t>
  </si>
  <si>
    <t>611410003600.S</t>
  </si>
  <si>
    <t>Plastové okno dvojkrídlové OS + fix, 2050x1250 mm, izolačné dvojsklo, 6 komorový profil, farba biela</t>
  </si>
  <si>
    <t>352702373</t>
  </si>
  <si>
    <t>611410003700.S</t>
  </si>
  <si>
    <t>Plastové okno dvojkrídlové OS + fix, 2500x1250 mm, izolačné dvojsklo, 6 komorový profil, farba biela</t>
  </si>
  <si>
    <t>40830690</t>
  </si>
  <si>
    <t>766641164.S</t>
  </si>
  <si>
    <t>Montáž dverí plastových, vchodových, 1 m obvodu dverí, s kotvením a spájaním zostavy</t>
  </si>
  <si>
    <t>665691343</t>
  </si>
  <si>
    <t>2*1,8+2*2,35</t>
  </si>
  <si>
    <t>25</t>
  </si>
  <si>
    <t>6114200PC1</t>
  </si>
  <si>
    <t>Vchodové dvere plastové presklené, jednokrídlové sv. 800/1970, bočný svetlík a nadsvetlík, 1800x2350 mm, farba biela</t>
  </si>
  <si>
    <t>-332132803</t>
  </si>
  <si>
    <t>26</t>
  </si>
  <si>
    <t>-1462563923</t>
  </si>
  <si>
    <t>27</t>
  </si>
  <si>
    <t>766694143.S</t>
  </si>
  <si>
    <t>Montáž parapetnej dosky plastovej šírky do 300 mm, dĺžky 1600-2600 mm</t>
  </si>
  <si>
    <t>12266502</t>
  </si>
  <si>
    <t>28</t>
  </si>
  <si>
    <t>611560000300.S</t>
  </si>
  <si>
    <t>Parapetná doska plastová, šírka do 250 mm, vnútorná, farba biela</t>
  </si>
  <si>
    <t>-1382074522</t>
  </si>
  <si>
    <t>1,8+2,05+2,5</t>
  </si>
  <si>
    <t>6,35*2,6 'Přepočítané koeficientom množstva</t>
  </si>
  <si>
    <t>29</t>
  </si>
  <si>
    <t>611560000810.S</t>
  </si>
  <si>
    <t>Plastové krytky k vnútorným parapetom plastovým, pár, vo farbe biela</t>
  </si>
  <si>
    <t>-1647792000</t>
  </si>
  <si>
    <t>30</t>
  </si>
  <si>
    <t>766694163.S</t>
  </si>
  <si>
    <t>Montáž parapetnej dosky plechovej šírky do 300 mm, dĺžky 1600-2600 mm</t>
  </si>
  <si>
    <t>2123223422</t>
  </si>
  <si>
    <t>31</t>
  </si>
  <si>
    <t>611560000900.S</t>
  </si>
  <si>
    <t>Parapetná doska hliníková, hr. 1 mm, šírka do 250 mm, vonkajšia, farba biela</t>
  </si>
  <si>
    <t>976092834</t>
  </si>
  <si>
    <t>611560000820.S</t>
  </si>
  <si>
    <t>Plastové krytky k vonkajším parapetom plechovým, pár, vo farbe biela</t>
  </si>
  <si>
    <t>885921993</t>
  </si>
  <si>
    <t>33</t>
  </si>
  <si>
    <t>-623985800</t>
  </si>
  <si>
    <t>34</t>
  </si>
  <si>
    <t>1473835082</t>
  </si>
  <si>
    <t>"3ks okná" 1,8*1,25+2,05*1,25+2,5*1,25</t>
  </si>
  <si>
    <t>35</t>
  </si>
  <si>
    <t>-556829998</t>
  </si>
  <si>
    <t>36</t>
  </si>
  <si>
    <t>-1936776436</t>
  </si>
  <si>
    <t>783</t>
  </si>
  <si>
    <t>Nátery</t>
  </si>
  <si>
    <t>37</t>
  </si>
  <si>
    <t>783225100</t>
  </si>
  <si>
    <t>Nátery kov.stav.doplnk.konštr. syntetické dvojnás. základný,1x s emailov. - 105µm</t>
  </si>
  <si>
    <t>1575538422</t>
  </si>
  <si>
    <t>"oceľ.preklady" (2,15+2,15+2,4+2,9)*0,4</t>
  </si>
  <si>
    <t>38</t>
  </si>
  <si>
    <t>783626300</t>
  </si>
  <si>
    <t>Nátery stolárskych výrobkov syntetické lazurovacím lakom 3x lakovaním</t>
  </si>
  <si>
    <t>-1076833536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</si>
</sst>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167" fontId="35" fillId="2" borderId="23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pans="1:74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72" t="s">
        <v>12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1"/>
      <c r="AQ5" s="21"/>
      <c r="AR5" s="19"/>
      <c r="BE5" s="269" t="s">
        <v>13</v>
      </c>
      <c r="BS5" s="16" t="s">
        <v>6</v>
      </c>
    </row>
    <row r="6" spans="1:74" s="1" customFormat="1" ht="36.950000000000003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274" t="s">
        <v>15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1"/>
      <c r="AQ6" s="21"/>
      <c r="AR6" s="19"/>
      <c r="BE6" s="270"/>
      <c r="BS6" s="16" t="s">
        <v>6</v>
      </c>
    </row>
    <row r="7" spans="1:74" s="1" customFormat="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270"/>
      <c r="BS7" s="16" t="s">
        <v>6</v>
      </c>
    </row>
    <row r="8" spans="1:74" s="1" customFormat="1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270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0"/>
      <c r="BS9" s="16" t="s">
        <v>6</v>
      </c>
    </row>
    <row r="10" spans="1:74" s="1" customFormat="1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70"/>
      <c r="BS10" s="16" t="s">
        <v>6</v>
      </c>
    </row>
    <row r="11" spans="1:74" s="1" customFormat="1" ht="18.600000000000001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70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0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70"/>
      <c r="BS13" s="16" t="s">
        <v>6</v>
      </c>
    </row>
    <row r="14" spans="1:74" ht="12.75">
      <c r="B14" s="20"/>
      <c r="C14" s="21"/>
      <c r="D14" s="21"/>
      <c r="E14" s="275" t="s">
        <v>27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70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0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70"/>
      <c r="BS16" s="16" t="s">
        <v>4</v>
      </c>
    </row>
    <row r="17" spans="1:71" s="1" customFormat="1" ht="18.600000000000001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70"/>
      <c r="BS17" s="16" t="s">
        <v>30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0"/>
      <c r="BS18" s="16" t="s">
        <v>31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70"/>
      <c r="BS19" s="16" t="s">
        <v>31</v>
      </c>
    </row>
    <row r="20" spans="1:71" s="1" customFormat="1" ht="18.600000000000001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70"/>
      <c r="BS20" s="16" t="s">
        <v>30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0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0"/>
    </row>
    <row r="23" spans="1:71" s="1" customFormat="1" ht="16.5" customHeight="1">
      <c r="B23" s="20"/>
      <c r="C23" s="21"/>
      <c r="D23" s="21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21"/>
      <c r="AR23" s="19"/>
      <c r="BE23" s="270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0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0"/>
    </row>
    <row r="26" spans="1:71" s="1" customFormat="1" ht="14.45" customHeight="1">
      <c r="B26" s="20"/>
      <c r="C26" s="21"/>
      <c r="D26" s="33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78">
        <f>ROUND(AG94,2)</f>
        <v>0</v>
      </c>
      <c r="AL26" s="273"/>
      <c r="AM26" s="273"/>
      <c r="AN26" s="273"/>
      <c r="AO26" s="273"/>
      <c r="AP26" s="21"/>
      <c r="AQ26" s="21"/>
      <c r="AR26" s="19"/>
      <c r="BE26" s="270"/>
    </row>
    <row r="27" spans="1:71" s="1" customFormat="1" ht="14.45" customHeight="1">
      <c r="B27" s="20"/>
      <c r="C27" s="21"/>
      <c r="D27" s="33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78">
        <f>ROUND(AG98, 2)</f>
        <v>0</v>
      </c>
      <c r="AL27" s="278"/>
      <c r="AM27" s="278"/>
      <c r="AN27" s="278"/>
      <c r="AO27" s="278"/>
      <c r="AP27" s="21"/>
      <c r="AQ27" s="21"/>
      <c r="AR27" s="19"/>
      <c r="BE27" s="270"/>
    </row>
    <row r="28" spans="1:71" s="2" customFormat="1" ht="6.95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70"/>
    </row>
    <row r="29" spans="1:71" s="2" customFormat="1" ht="25.9" customHeight="1">
      <c r="A29" s="34"/>
      <c r="B29" s="35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79">
        <f>ROUND(AK26 + AK27, 2)</f>
        <v>0</v>
      </c>
      <c r="AL29" s="280"/>
      <c r="AM29" s="280"/>
      <c r="AN29" s="280"/>
      <c r="AO29" s="280"/>
      <c r="AP29" s="36"/>
      <c r="AQ29" s="36"/>
      <c r="AR29" s="37"/>
      <c r="BE29" s="270"/>
    </row>
    <row r="30" spans="1:71" s="2" customFormat="1" ht="6.9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70"/>
    </row>
    <row r="31" spans="1:71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281" t="s">
        <v>38</v>
      </c>
      <c r="M31" s="281"/>
      <c r="N31" s="281"/>
      <c r="O31" s="281"/>
      <c r="P31" s="281"/>
      <c r="Q31" s="36"/>
      <c r="R31" s="36"/>
      <c r="S31" s="36"/>
      <c r="T31" s="36"/>
      <c r="U31" s="36"/>
      <c r="V31" s="36"/>
      <c r="W31" s="281" t="s">
        <v>39</v>
      </c>
      <c r="X31" s="281"/>
      <c r="Y31" s="281"/>
      <c r="Z31" s="281"/>
      <c r="AA31" s="281"/>
      <c r="AB31" s="281"/>
      <c r="AC31" s="281"/>
      <c r="AD31" s="281"/>
      <c r="AE31" s="281"/>
      <c r="AF31" s="36"/>
      <c r="AG31" s="36"/>
      <c r="AH31" s="36"/>
      <c r="AI31" s="36"/>
      <c r="AJ31" s="36"/>
      <c r="AK31" s="281" t="s">
        <v>40</v>
      </c>
      <c r="AL31" s="281"/>
      <c r="AM31" s="281"/>
      <c r="AN31" s="281"/>
      <c r="AO31" s="281"/>
      <c r="AP31" s="36"/>
      <c r="AQ31" s="36"/>
      <c r="AR31" s="37"/>
      <c r="BE31" s="270"/>
    </row>
    <row r="32" spans="1:71" s="3" customFormat="1" ht="14.45" customHeight="1">
      <c r="B32" s="40"/>
      <c r="C32" s="41"/>
      <c r="D32" s="28" t="s">
        <v>41</v>
      </c>
      <c r="E32" s="41"/>
      <c r="F32" s="28" t="s">
        <v>42</v>
      </c>
      <c r="G32" s="41"/>
      <c r="H32" s="41"/>
      <c r="I32" s="41"/>
      <c r="J32" s="41"/>
      <c r="K32" s="41"/>
      <c r="L32" s="267">
        <v>0.2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ROUND(AZ94 + SUM(CD98:CD102), 2)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f>ROUND(AV94 + SUM(BY98:BY102), 2)</f>
        <v>0</v>
      </c>
      <c r="AL32" s="266"/>
      <c r="AM32" s="266"/>
      <c r="AN32" s="266"/>
      <c r="AO32" s="266"/>
      <c r="AP32" s="41"/>
      <c r="AQ32" s="41"/>
      <c r="AR32" s="42"/>
      <c r="BE32" s="271"/>
    </row>
    <row r="33" spans="1:57" s="3" customFormat="1" ht="14.45" customHeight="1">
      <c r="B33" s="40"/>
      <c r="C33" s="41"/>
      <c r="D33" s="41"/>
      <c r="E33" s="41"/>
      <c r="F33" s="28" t="s">
        <v>43</v>
      </c>
      <c r="G33" s="41"/>
      <c r="H33" s="41"/>
      <c r="I33" s="41"/>
      <c r="J33" s="41"/>
      <c r="K33" s="41"/>
      <c r="L33" s="267">
        <v>0.2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ROUND(BA94 + SUM(CE98:CE102), 2)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f>ROUND(AW94 + SUM(BZ98:BZ102), 2)</f>
        <v>0</v>
      </c>
      <c r="AL33" s="266"/>
      <c r="AM33" s="266"/>
      <c r="AN33" s="266"/>
      <c r="AO33" s="266"/>
      <c r="AP33" s="41"/>
      <c r="AQ33" s="41"/>
      <c r="AR33" s="42"/>
      <c r="BE33" s="271"/>
    </row>
    <row r="34" spans="1:57" s="3" customFormat="1" ht="14.45" hidden="1" customHeight="1">
      <c r="B34" s="40"/>
      <c r="C34" s="41"/>
      <c r="D34" s="41"/>
      <c r="E34" s="41"/>
      <c r="F34" s="28" t="s">
        <v>44</v>
      </c>
      <c r="G34" s="41"/>
      <c r="H34" s="41"/>
      <c r="I34" s="41"/>
      <c r="J34" s="41"/>
      <c r="K34" s="41"/>
      <c r="L34" s="267">
        <v>0.2</v>
      </c>
      <c r="M34" s="266"/>
      <c r="N34" s="266"/>
      <c r="O34" s="266"/>
      <c r="P34" s="266"/>
      <c r="Q34" s="41"/>
      <c r="R34" s="41"/>
      <c r="S34" s="41"/>
      <c r="T34" s="41"/>
      <c r="U34" s="41"/>
      <c r="V34" s="41"/>
      <c r="W34" s="265">
        <f>ROUND(BB94 + SUM(CF98:CF102), 2)</f>
        <v>0</v>
      </c>
      <c r="X34" s="266"/>
      <c r="Y34" s="266"/>
      <c r="Z34" s="266"/>
      <c r="AA34" s="266"/>
      <c r="AB34" s="266"/>
      <c r="AC34" s="266"/>
      <c r="AD34" s="266"/>
      <c r="AE34" s="266"/>
      <c r="AF34" s="41"/>
      <c r="AG34" s="41"/>
      <c r="AH34" s="41"/>
      <c r="AI34" s="41"/>
      <c r="AJ34" s="41"/>
      <c r="AK34" s="265">
        <v>0</v>
      </c>
      <c r="AL34" s="266"/>
      <c r="AM34" s="266"/>
      <c r="AN34" s="266"/>
      <c r="AO34" s="266"/>
      <c r="AP34" s="41"/>
      <c r="AQ34" s="41"/>
      <c r="AR34" s="42"/>
      <c r="BE34" s="271"/>
    </row>
    <row r="35" spans="1:57" s="3" customFormat="1" ht="14.45" hidden="1" customHeight="1">
      <c r="B35" s="40"/>
      <c r="C35" s="41"/>
      <c r="D35" s="41"/>
      <c r="E35" s="41"/>
      <c r="F35" s="28" t="s">
        <v>45</v>
      </c>
      <c r="G35" s="41"/>
      <c r="H35" s="41"/>
      <c r="I35" s="41"/>
      <c r="J35" s="41"/>
      <c r="K35" s="41"/>
      <c r="L35" s="267">
        <v>0.2</v>
      </c>
      <c r="M35" s="266"/>
      <c r="N35" s="266"/>
      <c r="O35" s="266"/>
      <c r="P35" s="266"/>
      <c r="Q35" s="41"/>
      <c r="R35" s="41"/>
      <c r="S35" s="41"/>
      <c r="T35" s="41"/>
      <c r="U35" s="41"/>
      <c r="V35" s="41"/>
      <c r="W35" s="265">
        <f>ROUND(BC94 + SUM(CG98:CG102), 2)</f>
        <v>0</v>
      </c>
      <c r="X35" s="266"/>
      <c r="Y35" s="266"/>
      <c r="Z35" s="266"/>
      <c r="AA35" s="266"/>
      <c r="AB35" s="266"/>
      <c r="AC35" s="266"/>
      <c r="AD35" s="266"/>
      <c r="AE35" s="266"/>
      <c r="AF35" s="41"/>
      <c r="AG35" s="41"/>
      <c r="AH35" s="41"/>
      <c r="AI35" s="41"/>
      <c r="AJ35" s="41"/>
      <c r="AK35" s="265">
        <v>0</v>
      </c>
      <c r="AL35" s="266"/>
      <c r="AM35" s="266"/>
      <c r="AN35" s="266"/>
      <c r="AO35" s="266"/>
      <c r="AP35" s="41"/>
      <c r="AQ35" s="41"/>
      <c r="AR35" s="42"/>
    </row>
    <row r="36" spans="1:57" s="3" customFormat="1" ht="14.45" hidden="1" customHeight="1">
      <c r="B36" s="40"/>
      <c r="C36" s="41"/>
      <c r="D36" s="41"/>
      <c r="E36" s="41"/>
      <c r="F36" s="28" t="s">
        <v>46</v>
      </c>
      <c r="G36" s="41"/>
      <c r="H36" s="41"/>
      <c r="I36" s="41"/>
      <c r="J36" s="41"/>
      <c r="K36" s="41"/>
      <c r="L36" s="267">
        <v>0</v>
      </c>
      <c r="M36" s="266"/>
      <c r="N36" s="266"/>
      <c r="O36" s="266"/>
      <c r="P36" s="266"/>
      <c r="Q36" s="41"/>
      <c r="R36" s="41"/>
      <c r="S36" s="41"/>
      <c r="T36" s="41"/>
      <c r="U36" s="41"/>
      <c r="V36" s="41"/>
      <c r="W36" s="265">
        <f>ROUND(BD94 + SUM(CH98:CH102), 2)</f>
        <v>0</v>
      </c>
      <c r="X36" s="266"/>
      <c r="Y36" s="266"/>
      <c r="Z36" s="266"/>
      <c r="AA36" s="266"/>
      <c r="AB36" s="266"/>
      <c r="AC36" s="266"/>
      <c r="AD36" s="266"/>
      <c r="AE36" s="266"/>
      <c r="AF36" s="41"/>
      <c r="AG36" s="41"/>
      <c r="AH36" s="41"/>
      <c r="AI36" s="41"/>
      <c r="AJ36" s="41"/>
      <c r="AK36" s="265">
        <v>0</v>
      </c>
      <c r="AL36" s="266"/>
      <c r="AM36" s="266"/>
      <c r="AN36" s="266"/>
      <c r="AO36" s="266"/>
      <c r="AP36" s="41"/>
      <c r="AQ36" s="41"/>
      <c r="AR36" s="42"/>
    </row>
    <row r="37" spans="1:57" s="2" customFormat="1" ht="6.9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" customHeight="1">
      <c r="A38" s="34"/>
      <c r="B38" s="35"/>
      <c r="C38" s="43"/>
      <c r="D38" s="44" t="s">
        <v>47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48</v>
      </c>
      <c r="U38" s="45"/>
      <c r="V38" s="45"/>
      <c r="W38" s="45"/>
      <c r="X38" s="263" t="s">
        <v>49</v>
      </c>
      <c r="Y38" s="261"/>
      <c r="Z38" s="261"/>
      <c r="AA38" s="261"/>
      <c r="AB38" s="261"/>
      <c r="AC38" s="45"/>
      <c r="AD38" s="45"/>
      <c r="AE38" s="45"/>
      <c r="AF38" s="45"/>
      <c r="AG38" s="45"/>
      <c r="AH38" s="45"/>
      <c r="AI38" s="45"/>
      <c r="AJ38" s="45"/>
      <c r="AK38" s="260">
        <f>SUM(AK29:AK36)</f>
        <v>0</v>
      </c>
      <c r="AL38" s="261"/>
      <c r="AM38" s="261"/>
      <c r="AN38" s="261"/>
      <c r="AO38" s="262"/>
      <c r="AP38" s="43"/>
      <c r="AQ38" s="43"/>
      <c r="AR38" s="37"/>
      <c r="BE38" s="34"/>
    </row>
    <row r="39" spans="1:57" s="2" customFormat="1" ht="6.9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4"/>
      <c r="B60" s="35"/>
      <c r="C60" s="36"/>
      <c r="D60" s="52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52</v>
      </c>
      <c r="AI60" s="39"/>
      <c r="AJ60" s="39"/>
      <c r="AK60" s="39"/>
      <c r="AL60" s="39"/>
      <c r="AM60" s="52" t="s">
        <v>53</v>
      </c>
      <c r="AN60" s="39"/>
      <c r="AO60" s="39"/>
      <c r="AP60" s="36"/>
      <c r="AQ60" s="36"/>
      <c r="AR60" s="37"/>
      <c r="BE60" s="34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4"/>
      <c r="B75" s="35"/>
      <c r="C75" s="36"/>
      <c r="D75" s="52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52</v>
      </c>
      <c r="AI75" s="39"/>
      <c r="AJ75" s="39"/>
      <c r="AK75" s="39"/>
      <c r="AL75" s="39"/>
      <c r="AM75" s="52" t="s">
        <v>53</v>
      </c>
      <c r="AN75" s="39"/>
      <c r="AO75" s="39"/>
      <c r="AP75" s="36"/>
      <c r="AQ75" s="36"/>
      <c r="AR75" s="37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91" s="2" customFormat="1" ht="24.95" customHeight="1">
      <c r="A82" s="34"/>
      <c r="B82" s="35"/>
      <c r="C82" s="22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1:91" s="4" customFormat="1" ht="12" customHeight="1">
      <c r="B84" s="58"/>
      <c r="C84" s="28" t="s">
        <v>11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1414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14</v>
      </c>
      <c r="D85" s="63"/>
      <c r="E85" s="63"/>
      <c r="F85" s="63"/>
      <c r="G85" s="63"/>
      <c r="H85" s="63"/>
      <c r="I85" s="63"/>
      <c r="J85" s="63"/>
      <c r="K85" s="63"/>
      <c r="L85" s="296" t="str">
        <f>K6</f>
        <v>Presklenie loggií na 4. a 3. oddelení v DSS Rohov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91" s="2" customFormat="1" ht="12" customHeight="1">
      <c r="A87" s="34"/>
      <c r="B87" s="35"/>
      <c r="C87" s="28" t="s">
        <v>18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Rohov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20</v>
      </c>
      <c r="AJ87" s="36"/>
      <c r="AK87" s="36"/>
      <c r="AL87" s="36"/>
      <c r="AM87" s="298" t="str">
        <f>IF(AN8= "","",AN8)</f>
        <v>16. 2. 2021</v>
      </c>
      <c r="AN87" s="298"/>
      <c r="AO87" s="36"/>
      <c r="AP87" s="36"/>
      <c r="AQ87" s="36"/>
      <c r="AR87" s="37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91" s="2" customFormat="1" ht="15.2" customHeight="1">
      <c r="A89" s="34"/>
      <c r="B89" s="35"/>
      <c r="C89" s="28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DSS pre deti a dospelých v Rohove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28</v>
      </c>
      <c r="AJ89" s="36"/>
      <c r="AK89" s="36"/>
      <c r="AL89" s="36"/>
      <c r="AM89" s="305" t="str">
        <f>IF(E17="","",E17)</f>
        <v xml:space="preserve"> </v>
      </c>
      <c r="AN89" s="306"/>
      <c r="AO89" s="306"/>
      <c r="AP89" s="306"/>
      <c r="AQ89" s="36"/>
      <c r="AR89" s="37"/>
      <c r="AS89" s="299" t="s">
        <v>57</v>
      </c>
      <c r="AT89" s="30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8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305" t="str">
        <f>IF(E20="","",E20)</f>
        <v>Ing. Juraj Havetta</v>
      </c>
      <c r="AN90" s="306"/>
      <c r="AO90" s="306"/>
      <c r="AP90" s="306"/>
      <c r="AQ90" s="36"/>
      <c r="AR90" s="37"/>
      <c r="AS90" s="301"/>
      <c r="AT90" s="30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03"/>
      <c r="AT91" s="30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95" t="s">
        <v>58</v>
      </c>
      <c r="D92" s="292"/>
      <c r="E92" s="292"/>
      <c r="F92" s="292"/>
      <c r="G92" s="292"/>
      <c r="H92" s="73"/>
      <c r="I92" s="293" t="s">
        <v>59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1" t="s">
        <v>60</v>
      </c>
      <c r="AH92" s="292"/>
      <c r="AI92" s="292"/>
      <c r="AJ92" s="292"/>
      <c r="AK92" s="292"/>
      <c r="AL92" s="292"/>
      <c r="AM92" s="292"/>
      <c r="AN92" s="293" t="s">
        <v>61</v>
      </c>
      <c r="AO92" s="292"/>
      <c r="AP92" s="294"/>
      <c r="AQ92" s="74" t="s">
        <v>62</v>
      </c>
      <c r="AR92" s="37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1" s="2" customFormat="1" ht="10.7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6">
        <f>ROUND(SUM(AG95:AG96),2)</f>
        <v>0</v>
      </c>
      <c r="AH94" s="286"/>
      <c r="AI94" s="286"/>
      <c r="AJ94" s="286"/>
      <c r="AK94" s="286"/>
      <c r="AL94" s="286"/>
      <c r="AM94" s="286"/>
      <c r="AN94" s="287">
        <f>SUM(AG94,AT94)</f>
        <v>0</v>
      </c>
      <c r="AO94" s="287"/>
      <c r="AP94" s="287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88" t="s">
        <v>82</v>
      </c>
      <c r="E95" s="288"/>
      <c r="F95" s="288"/>
      <c r="G95" s="288"/>
      <c r="H95" s="288"/>
      <c r="I95" s="96"/>
      <c r="J95" s="288" t="s">
        <v>83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9">
        <f>'01 - Loggia na 4. oddelení'!J32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7" t="s">
        <v>84</v>
      </c>
      <c r="AR95" s="98"/>
      <c r="AS95" s="99">
        <v>0</v>
      </c>
      <c r="AT95" s="100">
        <f>ROUND(SUM(AV95:AW95),2)</f>
        <v>0</v>
      </c>
      <c r="AU95" s="101">
        <f>'01 - Loggia na 4. oddelení'!P135</f>
        <v>0</v>
      </c>
      <c r="AV95" s="100">
        <f>'01 - Loggia na 4. oddelení'!J35</f>
        <v>0</v>
      </c>
      <c r="AW95" s="100">
        <f>'01 - Loggia na 4. oddelení'!J36</f>
        <v>0</v>
      </c>
      <c r="AX95" s="100">
        <f>'01 - Loggia na 4. oddelení'!J37</f>
        <v>0</v>
      </c>
      <c r="AY95" s="100">
        <f>'01 - Loggia na 4. oddelení'!J38</f>
        <v>0</v>
      </c>
      <c r="AZ95" s="100">
        <f>'01 - Loggia na 4. oddelení'!F35</f>
        <v>0</v>
      </c>
      <c r="BA95" s="100">
        <f>'01 - Loggia na 4. oddelení'!F36</f>
        <v>0</v>
      </c>
      <c r="BB95" s="100">
        <f>'01 - Loggia na 4. oddelení'!F37</f>
        <v>0</v>
      </c>
      <c r="BC95" s="100">
        <f>'01 - Loggia na 4. oddelení'!F38</f>
        <v>0</v>
      </c>
      <c r="BD95" s="102">
        <f>'01 - Loggia na 4. oddelení'!F39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77</v>
      </c>
    </row>
    <row r="96" spans="1:91" s="7" customFormat="1" ht="16.5" customHeight="1">
      <c r="A96" s="93" t="s">
        <v>81</v>
      </c>
      <c r="B96" s="94"/>
      <c r="C96" s="95"/>
      <c r="D96" s="288" t="s">
        <v>87</v>
      </c>
      <c r="E96" s="288"/>
      <c r="F96" s="288"/>
      <c r="G96" s="288"/>
      <c r="H96" s="288"/>
      <c r="I96" s="96"/>
      <c r="J96" s="288" t="s">
        <v>88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9">
        <f>'02 - Loggia na 3. oddelení'!J32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97" t="s">
        <v>84</v>
      </c>
      <c r="AR96" s="98"/>
      <c r="AS96" s="104">
        <v>0</v>
      </c>
      <c r="AT96" s="105">
        <f>ROUND(SUM(AV96:AW96),2)</f>
        <v>0</v>
      </c>
      <c r="AU96" s="106">
        <f>'02 - Loggia na 3. oddelení'!P136</f>
        <v>0</v>
      </c>
      <c r="AV96" s="105">
        <f>'02 - Loggia na 3. oddelení'!J35</f>
        <v>0</v>
      </c>
      <c r="AW96" s="105">
        <f>'02 - Loggia na 3. oddelení'!J36</f>
        <v>0</v>
      </c>
      <c r="AX96" s="105">
        <f>'02 - Loggia na 3. oddelení'!J37</f>
        <v>0</v>
      </c>
      <c r="AY96" s="105">
        <f>'02 - Loggia na 3. oddelení'!J38</f>
        <v>0</v>
      </c>
      <c r="AZ96" s="105">
        <f>'02 - Loggia na 3. oddelení'!F35</f>
        <v>0</v>
      </c>
      <c r="BA96" s="105">
        <f>'02 - Loggia na 3. oddelení'!F36</f>
        <v>0</v>
      </c>
      <c r="BB96" s="105">
        <f>'02 - Loggia na 3. oddelení'!F37</f>
        <v>0</v>
      </c>
      <c r="BC96" s="105">
        <f>'02 - Loggia na 3. oddelení'!F38</f>
        <v>0</v>
      </c>
      <c r="BD96" s="107">
        <f>'02 - Loggia na 3. oddelení'!F39</f>
        <v>0</v>
      </c>
      <c r="BT96" s="103" t="s">
        <v>85</v>
      </c>
      <c r="BV96" s="103" t="s">
        <v>79</v>
      </c>
      <c r="BW96" s="103" t="s">
        <v>89</v>
      </c>
      <c r="BX96" s="103" t="s">
        <v>5</v>
      </c>
      <c r="CL96" s="103" t="s">
        <v>1</v>
      </c>
      <c r="CM96" s="103" t="s">
        <v>77</v>
      </c>
    </row>
    <row r="97" spans="1:89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19"/>
    </row>
    <row r="98" spans="1:89" s="2" customFormat="1" ht="30" customHeight="1">
      <c r="A98" s="34"/>
      <c r="B98" s="35"/>
      <c r="C98" s="82" t="s">
        <v>90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87">
        <f>ROUND(SUM(AG99:AG102), 2)</f>
        <v>0</v>
      </c>
      <c r="AH98" s="287"/>
      <c r="AI98" s="287"/>
      <c r="AJ98" s="287"/>
      <c r="AK98" s="287"/>
      <c r="AL98" s="287"/>
      <c r="AM98" s="287"/>
      <c r="AN98" s="287">
        <f>ROUND(SUM(AN99:AN102), 2)</f>
        <v>0</v>
      </c>
      <c r="AO98" s="287"/>
      <c r="AP98" s="287"/>
      <c r="AQ98" s="108"/>
      <c r="AR98" s="37"/>
      <c r="AS98" s="75" t="s">
        <v>91</v>
      </c>
      <c r="AT98" s="76" t="s">
        <v>92</v>
      </c>
      <c r="AU98" s="76" t="s">
        <v>41</v>
      </c>
      <c r="AV98" s="77" t="s">
        <v>64</v>
      </c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89" s="2" customFormat="1" ht="19.899999999999999" customHeight="1">
      <c r="A99" s="34"/>
      <c r="B99" s="35"/>
      <c r="C99" s="36"/>
      <c r="D99" s="283" t="s">
        <v>93</v>
      </c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36"/>
      <c r="AD99" s="36"/>
      <c r="AE99" s="36"/>
      <c r="AF99" s="36"/>
      <c r="AG99" s="284">
        <f>ROUND(AG94 * AS99, 2)</f>
        <v>0</v>
      </c>
      <c r="AH99" s="285"/>
      <c r="AI99" s="285"/>
      <c r="AJ99" s="285"/>
      <c r="AK99" s="285"/>
      <c r="AL99" s="285"/>
      <c r="AM99" s="285"/>
      <c r="AN99" s="285">
        <f>ROUND(AG99 + AV99, 2)</f>
        <v>0</v>
      </c>
      <c r="AO99" s="285"/>
      <c r="AP99" s="285"/>
      <c r="AQ99" s="36"/>
      <c r="AR99" s="37"/>
      <c r="AS99" s="111">
        <v>0</v>
      </c>
      <c r="AT99" s="112" t="s">
        <v>94</v>
      </c>
      <c r="AU99" s="112" t="s">
        <v>42</v>
      </c>
      <c r="AV99" s="113">
        <f>ROUND(IF(AU99="základná",AG99*L32,IF(AU99="znížená",AG99*L33,0)),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95</v>
      </c>
      <c r="BY99" s="114">
        <f>IF(AU99="základná",AV99,0)</f>
        <v>0</v>
      </c>
      <c r="BZ99" s="114">
        <f>IF(AU99="znížená",AV99,0)</f>
        <v>0</v>
      </c>
      <c r="CA99" s="114">
        <v>0</v>
      </c>
      <c r="CB99" s="114">
        <v>0</v>
      </c>
      <c r="CC99" s="114">
        <v>0</v>
      </c>
      <c r="CD99" s="114">
        <f>IF(AU99="základná",AG99,0)</f>
        <v>0</v>
      </c>
      <c r="CE99" s="114">
        <f>IF(AU99="znížená",AG99,0)</f>
        <v>0</v>
      </c>
      <c r="CF99" s="114">
        <f>IF(AU99="zákl. prenesená",AG99,0)</f>
        <v>0</v>
      </c>
      <c r="CG99" s="114">
        <f>IF(AU99="zníž. prenesená",AG99,0)</f>
        <v>0</v>
      </c>
      <c r="CH99" s="114">
        <f>IF(AU99="nulová",AG99,0)</f>
        <v>0</v>
      </c>
      <c r="CI99" s="16">
        <f>IF(AU99="základná",1,IF(AU99="znížená",2,IF(AU99="zákl. prenesená",4,IF(AU99="zníž. prenesená",5,3))))</f>
        <v>1</v>
      </c>
      <c r="CJ99" s="16">
        <f>IF(AT99="stavebná časť",1,IF(AT99="investičná časť",2,3))</f>
        <v>1</v>
      </c>
      <c r="CK99" s="16" t="str">
        <f>IF(D99="Vyplň vlastné","","x")</f>
        <v>x</v>
      </c>
    </row>
    <row r="100" spans="1:89" s="2" customFormat="1" ht="19.899999999999999" customHeight="1">
      <c r="A100" s="34"/>
      <c r="B100" s="35"/>
      <c r="C100" s="36"/>
      <c r="D100" s="282" t="s">
        <v>96</v>
      </c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36"/>
      <c r="AD100" s="36"/>
      <c r="AE100" s="36"/>
      <c r="AF100" s="36"/>
      <c r="AG100" s="284">
        <f>ROUND(AG94 * AS100, 2)</f>
        <v>0</v>
      </c>
      <c r="AH100" s="285"/>
      <c r="AI100" s="285"/>
      <c r="AJ100" s="285"/>
      <c r="AK100" s="285"/>
      <c r="AL100" s="285"/>
      <c r="AM100" s="285"/>
      <c r="AN100" s="285">
        <f>ROUND(AG100 + AV100, 2)</f>
        <v>0</v>
      </c>
      <c r="AO100" s="285"/>
      <c r="AP100" s="285"/>
      <c r="AQ100" s="36"/>
      <c r="AR100" s="37"/>
      <c r="AS100" s="111">
        <v>0</v>
      </c>
      <c r="AT100" s="112" t="s">
        <v>94</v>
      </c>
      <c r="AU100" s="112" t="s">
        <v>42</v>
      </c>
      <c r="AV100" s="113">
        <f>ROUND(IF(AU100="základná",AG100*L32,IF(AU100="znížená",AG100*L33,0)),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97</v>
      </c>
      <c r="BY100" s="114">
        <f>IF(AU100="základná",AV100,0)</f>
        <v>0</v>
      </c>
      <c r="BZ100" s="114">
        <f>IF(AU100="znížená",AV100,0)</f>
        <v>0</v>
      </c>
      <c r="CA100" s="114">
        <v>0</v>
      </c>
      <c r="CB100" s="114">
        <v>0</v>
      </c>
      <c r="CC100" s="114">
        <v>0</v>
      </c>
      <c r="CD100" s="114">
        <f>IF(AU100="základná",AG100,0)</f>
        <v>0</v>
      </c>
      <c r="CE100" s="114">
        <f>IF(AU100="znížená",AG100,0)</f>
        <v>0</v>
      </c>
      <c r="CF100" s="114">
        <f>IF(AU100="zákl. prenesená",AG100,0)</f>
        <v>0</v>
      </c>
      <c r="CG100" s="114">
        <f>IF(AU100="zníž. prenesená",AG100,0)</f>
        <v>0</v>
      </c>
      <c r="CH100" s="114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/>
      </c>
    </row>
    <row r="101" spans="1:89" s="2" customFormat="1" ht="19.899999999999999" customHeight="1">
      <c r="A101" s="34"/>
      <c r="B101" s="35"/>
      <c r="C101" s="36"/>
      <c r="D101" s="282" t="s">
        <v>96</v>
      </c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36"/>
      <c r="AD101" s="36"/>
      <c r="AE101" s="36"/>
      <c r="AF101" s="36"/>
      <c r="AG101" s="284">
        <f>ROUND(AG94 * AS101, 2)</f>
        <v>0</v>
      </c>
      <c r="AH101" s="285"/>
      <c r="AI101" s="285"/>
      <c r="AJ101" s="285"/>
      <c r="AK101" s="285"/>
      <c r="AL101" s="285"/>
      <c r="AM101" s="285"/>
      <c r="AN101" s="285">
        <f>ROUND(AG101 + AV101, 2)</f>
        <v>0</v>
      </c>
      <c r="AO101" s="285"/>
      <c r="AP101" s="285"/>
      <c r="AQ101" s="36"/>
      <c r="AR101" s="37"/>
      <c r="AS101" s="111">
        <v>0</v>
      </c>
      <c r="AT101" s="112" t="s">
        <v>94</v>
      </c>
      <c r="AU101" s="112" t="s">
        <v>42</v>
      </c>
      <c r="AV101" s="113">
        <f>ROUND(IF(AU101="základná",AG101*L32,IF(AU101="znížená",AG101*L33,0)),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97</v>
      </c>
      <c r="BY101" s="114">
        <f>IF(AU101="základná",AV101,0)</f>
        <v>0</v>
      </c>
      <c r="BZ101" s="114">
        <f>IF(AU101="znížená",AV101,0)</f>
        <v>0</v>
      </c>
      <c r="CA101" s="114">
        <v>0</v>
      </c>
      <c r="CB101" s="114">
        <v>0</v>
      </c>
      <c r="CC101" s="114">
        <v>0</v>
      </c>
      <c r="CD101" s="114">
        <f>IF(AU101="základná",AG101,0)</f>
        <v>0</v>
      </c>
      <c r="CE101" s="114">
        <f>IF(AU101="znížená",AG101,0)</f>
        <v>0</v>
      </c>
      <c r="CF101" s="114">
        <f>IF(AU101="zákl. prenesená",AG101,0)</f>
        <v>0</v>
      </c>
      <c r="CG101" s="114">
        <f>IF(AU101="zníž. prenesená",AG101,0)</f>
        <v>0</v>
      </c>
      <c r="CH101" s="114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pans="1:89" s="2" customFormat="1" ht="19.899999999999999" customHeight="1">
      <c r="A102" s="34"/>
      <c r="B102" s="35"/>
      <c r="C102" s="36"/>
      <c r="D102" s="282" t="s">
        <v>96</v>
      </c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36"/>
      <c r="AD102" s="36"/>
      <c r="AE102" s="36"/>
      <c r="AF102" s="36"/>
      <c r="AG102" s="284">
        <f>ROUND(AG94 * AS102, 2)</f>
        <v>0</v>
      </c>
      <c r="AH102" s="285"/>
      <c r="AI102" s="285"/>
      <c r="AJ102" s="285"/>
      <c r="AK102" s="285"/>
      <c r="AL102" s="285"/>
      <c r="AM102" s="285"/>
      <c r="AN102" s="285">
        <f>ROUND(AG102 + AV102, 2)</f>
        <v>0</v>
      </c>
      <c r="AO102" s="285"/>
      <c r="AP102" s="285"/>
      <c r="AQ102" s="36"/>
      <c r="AR102" s="37"/>
      <c r="AS102" s="115">
        <v>0</v>
      </c>
      <c r="AT102" s="116" t="s">
        <v>94</v>
      </c>
      <c r="AU102" s="116" t="s">
        <v>42</v>
      </c>
      <c r="AV102" s="117">
        <f>ROUND(IF(AU102="základná",AG102*L32,IF(AU102="znížená",AG102*L33,0)), 2)</f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V102" s="16" t="s">
        <v>97</v>
      </c>
      <c r="BY102" s="114">
        <f>IF(AU102="základná",AV102,0)</f>
        <v>0</v>
      </c>
      <c r="BZ102" s="114">
        <f>IF(AU102="znížená",AV102,0)</f>
        <v>0</v>
      </c>
      <c r="CA102" s="114">
        <v>0</v>
      </c>
      <c r="CB102" s="114">
        <v>0</v>
      </c>
      <c r="CC102" s="114">
        <v>0</v>
      </c>
      <c r="CD102" s="114">
        <f>IF(AU102="základná",AG102,0)</f>
        <v>0</v>
      </c>
      <c r="CE102" s="114">
        <f>IF(AU102="znížená",AG102,0)</f>
        <v>0</v>
      </c>
      <c r="CF102" s="114">
        <f>IF(AU102="zákl. prenesená",AG102,0)</f>
        <v>0</v>
      </c>
      <c r="CG102" s="114">
        <f>IF(AU102="zníž. prenesená",AG102,0)</f>
        <v>0</v>
      </c>
      <c r="CH102" s="114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/>
      </c>
    </row>
    <row r="103" spans="1:89" s="2" customFormat="1" ht="10.7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89" s="2" customFormat="1" ht="30" customHeight="1">
      <c r="A104" s="34"/>
      <c r="B104" s="35"/>
      <c r="C104" s="118" t="s">
        <v>98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268">
        <f>ROUND(AG94 + AG98, 2)</f>
        <v>0</v>
      </c>
      <c r="AH104" s="268"/>
      <c r="AI104" s="268"/>
      <c r="AJ104" s="268"/>
      <c r="AK104" s="268"/>
      <c r="AL104" s="268"/>
      <c r="AM104" s="268"/>
      <c r="AN104" s="268">
        <f>ROUND(AN94 + AN98, 2)</f>
        <v>0</v>
      </c>
      <c r="AO104" s="268"/>
      <c r="AP104" s="268"/>
      <c r="AQ104" s="119"/>
      <c r="AR104" s="37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89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7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AL/9SGnD5kFNt/C8U1jz4Y/oQHUJGzCncUuIPWJ7Cxgy2jCgym+rb/LAnTpMwGRaQPD5uHbzud4Y/x413cSRJQ==" saltValue="gtwsTuqpseFGmcdZ+kLRr8vZ44LrESrKEH+6hShp3suRnK9AHj/I3BzY7N73aUKuaFOybWhZZFkqntrNc+SNlg==" spinCount="100000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é sú hodnoty základná, znížená, nulová." sqref="AU98:AU102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>
      <formula1>"stavebná časť, technologická časť, investičná časť"</formula1>
    </dataValidation>
  </dataValidations>
  <hyperlinks>
    <hyperlink ref="A95" location="'01 - Loggia na 4. oddelení'!C2" display="/"/>
    <hyperlink ref="A96" location="'02 - Loggia na 3. oddelení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86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77</v>
      </c>
    </row>
    <row r="4" spans="1:46" s="1" customFormat="1" ht="24.95" customHeight="1">
      <c r="B4" s="19"/>
      <c r="D4" s="123" t="s">
        <v>99</v>
      </c>
      <c r="L4" s="19"/>
      <c r="M4" s="124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5" t="s">
        <v>14</v>
      </c>
      <c r="L6" s="19"/>
    </row>
    <row r="7" spans="1:46" s="1" customFormat="1" ht="16.5" customHeight="1">
      <c r="B7" s="19"/>
      <c r="E7" s="310" t="str">
        <f>'Rekapitulácia stavby'!K6</f>
        <v>Presklenie loggií na 4. a 3. oddelení v DSS Rohov</v>
      </c>
      <c r="F7" s="311"/>
      <c r="G7" s="311"/>
      <c r="H7" s="311"/>
      <c r="L7" s="19"/>
    </row>
    <row r="8" spans="1:46" s="2" customFormat="1" ht="12" customHeight="1">
      <c r="A8" s="34"/>
      <c r="B8" s="37"/>
      <c r="C8" s="34"/>
      <c r="D8" s="125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7"/>
      <c r="C9" s="34"/>
      <c r="D9" s="34"/>
      <c r="E9" s="312" t="s">
        <v>101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7"/>
      <c r="C11" s="34"/>
      <c r="D11" s="125" t="s">
        <v>16</v>
      </c>
      <c r="E11" s="34"/>
      <c r="F11" s="126" t="s">
        <v>1</v>
      </c>
      <c r="G11" s="34"/>
      <c r="H11" s="34"/>
      <c r="I11" s="125" t="s">
        <v>17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5" t="s">
        <v>18</v>
      </c>
      <c r="E12" s="34"/>
      <c r="F12" s="126" t="s">
        <v>19</v>
      </c>
      <c r="G12" s="34"/>
      <c r="H12" s="34"/>
      <c r="I12" s="125" t="s">
        <v>20</v>
      </c>
      <c r="J12" s="127" t="str">
        <f>'Rekapitulácia stavby'!AN8</f>
        <v>16. 2. 2021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7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7"/>
      <c r="C14" s="34"/>
      <c r="D14" s="125" t="s">
        <v>22</v>
      </c>
      <c r="E14" s="34"/>
      <c r="F14" s="34"/>
      <c r="G14" s="34"/>
      <c r="H14" s="34"/>
      <c r="I14" s="125" t="s">
        <v>23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7"/>
      <c r="C15" s="34"/>
      <c r="D15" s="34"/>
      <c r="E15" s="126" t="s">
        <v>24</v>
      </c>
      <c r="F15" s="34"/>
      <c r="G15" s="34"/>
      <c r="H15" s="34"/>
      <c r="I15" s="125" t="s">
        <v>25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26</v>
      </c>
      <c r="E17" s="34"/>
      <c r="F17" s="34"/>
      <c r="G17" s="34"/>
      <c r="H17" s="34"/>
      <c r="I17" s="125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4" t="str">
        <f>'Rekapitulácia stavby'!E14</f>
        <v>Vyplň údaj</v>
      </c>
      <c r="F18" s="315"/>
      <c r="G18" s="315"/>
      <c r="H18" s="315"/>
      <c r="I18" s="125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28</v>
      </c>
      <c r="E20" s="34"/>
      <c r="F20" s="34"/>
      <c r="G20" s="34"/>
      <c r="H20" s="34"/>
      <c r="I20" s="125" t="s">
        <v>23</v>
      </c>
      <c r="J20" s="126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tr">
        <f>IF('Rekapitulácia stavby'!E17="","",'Rekapitulácia stavby'!E17)</f>
        <v xml:space="preserve"> </v>
      </c>
      <c r="F21" s="34"/>
      <c r="G21" s="34"/>
      <c r="H21" s="34"/>
      <c r="I21" s="125" t="s">
        <v>25</v>
      </c>
      <c r="J21" s="126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32</v>
      </c>
      <c r="E23" s="34"/>
      <c r="F23" s="34"/>
      <c r="G23" s="34"/>
      <c r="H23" s="34"/>
      <c r="I23" s="125" t="s">
        <v>23</v>
      </c>
      <c r="J23" s="12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33</v>
      </c>
      <c r="F24" s="34"/>
      <c r="G24" s="34"/>
      <c r="H24" s="34"/>
      <c r="I24" s="125" t="s">
        <v>25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6" t="s">
        <v>1</v>
      </c>
      <c r="F27" s="316"/>
      <c r="G27" s="316"/>
      <c r="H27" s="316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7"/>
      <c r="C30" s="34"/>
      <c r="D30" s="126" t="s">
        <v>102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7"/>
      <c r="C31" s="34"/>
      <c r="D31" s="133" t="s">
        <v>93</v>
      </c>
      <c r="E31" s="34"/>
      <c r="F31" s="34"/>
      <c r="G31" s="34"/>
      <c r="H31" s="34"/>
      <c r="I31" s="34"/>
      <c r="J31" s="132">
        <f>J108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37</v>
      </c>
      <c r="E32" s="34"/>
      <c r="F32" s="34"/>
      <c r="G32" s="34"/>
      <c r="H32" s="34"/>
      <c r="I32" s="34"/>
      <c r="J32" s="135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34"/>
      <c r="F34" s="136" t="s">
        <v>39</v>
      </c>
      <c r="G34" s="34"/>
      <c r="H34" s="34"/>
      <c r="I34" s="136" t="s">
        <v>38</v>
      </c>
      <c r="J34" s="136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7"/>
      <c r="C35" s="34"/>
      <c r="D35" s="137" t="s">
        <v>41</v>
      </c>
      <c r="E35" s="125" t="s">
        <v>42</v>
      </c>
      <c r="F35" s="138">
        <f>ROUND((SUM(BE108:BE115) + SUM(BE135:BE185)),  2)</f>
        <v>0</v>
      </c>
      <c r="G35" s="34"/>
      <c r="H35" s="34"/>
      <c r="I35" s="139">
        <v>0.2</v>
      </c>
      <c r="J35" s="138">
        <f>ROUND(((SUM(BE108:BE115) + SUM(BE135:BE185))*I35),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7"/>
      <c r="C36" s="34"/>
      <c r="D36" s="34"/>
      <c r="E36" s="125" t="s">
        <v>43</v>
      </c>
      <c r="F36" s="138">
        <f>ROUND((SUM(BF108:BF115) + SUM(BF135:BF185)),  2)</f>
        <v>0</v>
      </c>
      <c r="G36" s="34"/>
      <c r="H36" s="34"/>
      <c r="I36" s="139">
        <v>0.2</v>
      </c>
      <c r="J36" s="138">
        <f>ROUND(((SUM(BF108:BF115) + SUM(BF135:BF185))*I36),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5" t="s">
        <v>44</v>
      </c>
      <c r="F37" s="138">
        <f>ROUND((SUM(BG108:BG115) + SUM(BG135:BG185)),  2)</f>
        <v>0</v>
      </c>
      <c r="G37" s="34"/>
      <c r="H37" s="34"/>
      <c r="I37" s="139">
        <v>0.2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7"/>
      <c r="C38" s="34"/>
      <c r="D38" s="34"/>
      <c r="E38" s="125" t="s">
        <v>45</v>
      </c>
      <c r="F38" s="138">
        <f>ROUND((SUM(BH108:BH115) + SUM(BH135:BH185)),  2)</f>
        <v>0</v>
      </c>
      <c r="G38" s="34"/>
      <c r="H38" s="34"/>
      <c r="I38" s="139">
        <v>0.2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7"/>
      <c r="C39" s="34"/>
      <c r="D39" s="34"/>
      <c r="E39" s="125" t="s">
        <v>46</v>
      </c>
      <c r="F39" s="138">
        <f>ROUND((SUM(BI108:BI115) + SUM(BI135:BI185)),  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1"/>
      <c r="D50" s="147" t="s">
        <v>50</v>
      </c>
      <c r="E50" s="148"/>
      <c r="F50" s="148"/>
      <c r="G50" s="147" t="s">
        <v>51</v>
      </c>
      <c r="H50" s="148"/>
      <c r="I50" s="148"/>
      <c r="J50" s="148"/>
      <c r="K50" s="148"/>
      <c r="L50" s="5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4"/>
      <c r="B61" s="37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0"/>
      <c r="J61" s="152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4"/>
      <c r="B65" s="37"/>
      <c r="C65" s="34"/>
      <c r="D65" s="147" t="s">
        <v>54</v>
      </c>
      <c r="E65" s="153"/>
      <c r="F65" s="153"/>
      <c r="G65" s="147" t="s">
        <v>55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4"/>
      <c r="B76" s="37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0"/>
      <c r="J76" s="152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103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7" t="str">
        <f>E7</f>
        <v>Presklenie loggií na 4. a 3. oddelení v DSS Rohov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8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6" t="str">
        <f>E9</f>
        <v>01 - Loggia na 4. oddelení</v>
      </c>
      <c r="F87" s="309"/>
      <c r="G87" s="309"/>
      <c r="H87" s="30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8" t="s">
        <v>18</v>
      </c>
      <c r="D89" s="36"/>
      <c r="E89" s="36"/>
      <c r="F89" s="26" t="str">
        <f>F12</f>
        <v>Rohov</v>
      </c>
      <c r="G89" s="36"/>
      <c r="H89" s="36"/>
      <c r="I89" s="28" t="s">
        <v>20</v>
      </c>
      <c r="J89" s="66" t="str">
        <f>IF(J12="","",J12)</f>
        <v>16. 2. 2021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8" t="s">
        <v>22</v>
      </c>
      <c r="D91" s="36"/>
      <c r="E91" s="36"/>
      <c r="F91" s="26" t="str">
        <f>E15</f>
        <v>DSS pre deti a dospelých v Rohove</v>
      </c>
      <c r="G91" s="36"/>
      <c r="H91" s="36"/>
      <c r="I91" s="28" t="s">
        <v>28</v>
      </c>
      <c r="J91" s="31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8" t="s">
        <v>26</v>
      </c>
      <c r="D92" s="36"/>
      <c r="E92" s="36"/>
      <c r="F92" s="26" t="str">
        <f>IF(E18="","",E18)</f>
        <v>Vyplň údaj</v>
      </c>
      <c r="G92" s="36"/>
      <c r="H92" s="36"/>
      <c r="I92" s="28" t="s">
        <v>32</v>
      </c>
      <c r="J92" s="31" t="str">
        <f>E24</f>
        <v>Ing. Juraj Havetta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8" t="s">
        <v>104</v>
      </c>
      <c r="D94" s="119"/>
      <c r="E94" s="119"/>
      <c r="F94" s="119"/>
      <c r="G94" s="119"/>
      <c r="H94" s="119"/>
      <c r="I94" s="119"/>
      <c r="J94" s="159" t="s">
        <v>105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60" t="s">
        <v>106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107</v>
      </c>
    </row>
    <row r="97" spans="1:65" s="9" customFormat="1" ht="24.95" customHeight="1">
      <c r="B97" s="161"/>
      <c r="C97" s="162"/>
      <c r="D97" s="163" t="s">
        <v>108</v>
      </c>
      <c r="E97" s="164"/>
      <c r="F97" s="164"/>
      <c r="G97" s="164"/>
      <c r="H97" s="164"/>
      <c r="I97" s="164"/>
      <c r="J97" s="165">
        <f>J136</f>
        <v>0</v>
      </c>
      <c r="K97" s="162"/>
      <c r="L97" s="166"/>
    </row>
    <row r="98" spans="1:65" s="10" customFormat="1" ht="19.899999999999999" customHeight="1">
      <c r="B98" s="167"/>
      <c r="C98" s="168"/>
      <c r="D98" s="169" t="s">
        <v>109</v>
      </c>
      <c r="E98" s="170"/>
      <c r="F98" s="170"/>
      <c r="G98" s="170"/>
      <c r="H98" s="170"/>
      <c r="I98" s="170"/>
      <c r="J98" s="171">
        <f>J137</f>
        <v>0</v>
      </c>
      <c r="K98" s="168"/>
      <c r="L98" s="172"/>
    </row>
    <row r="99" spans="1:65" s="10" customFormat="1" ht="19.899999999999999" customHeight="1">
      <c r="B99" s="167"/>
      <c r="C99" s="168"/>
      <c r="D99" s="169" t="s">
        <v>110</v>
      </c>
      <c r="E99" s="170"/>
      <c r="F99" s="170"/>
      <c r="G99" s="170"/>
      <c r="H99" s="170"/>
      <c r="I99" s="170"/>
      <c r="J99" s="171">
        <f>J146</f>
        <v>0</v>
      </c>
      <c r="K99" s="168"/>
      <c r="L99" s="172"/>
    </row>
    <row r="100" spans="1:65" s="10" customFormat="1" ht="19.899999999999999" customHeight="1">
      <c r="B100" s="167"/>
      <c r="C100" s="168"/>
      <c r="D100" s="169" t="s">
        <v>111</v>
      </c>
      <c r="E100" s="170"/>
      <c r="F100" s="170"/>
      <c r="G100" s="170"/>
      <c r="H100" s="170"/>
      <c r="I100" s="170"/>
      <c r="J100" s="171">
        <f>J158</f>
        <v>0</v>
      </c>
      <c r="K100" s="168"/>
      <c r="L100" s="172"/>
    </row>
    <row r="101" spans="1:65" s="9" customFormat="1" ht="24.95" customHeight="1">
      <c r="B101" s="161"/>
      <c r="C101" s="162"/>
      <c r="D101" s="163" t="s">
        <v>112</v>
      </c>
      <c r="E101" s="164"/>
      <c r="F101" s="164"/>
      <c r="G101" s="164"/>
      <c r="H101" s="164"/>
      <c r="I101" s="164"/>
      <c r="J101" s="165">
        <f>J160</f>
        <v>0</v>
      </c>
      <c r="K101" s="162"/>
      <c r="L101" s="166"/>
    </row>
    <row r="102" spans="1:65" s="10" customFormat="1" ht="19.899999999999999" customHeight="1">
      <c r="B102" s="167"/>
      <c r="C102" s="168"/>
      <c r="D102" s="169" t="s">
        <v>113</v>
      </c>
      <c r="E102" s="170"/>
      <c r="F102" s="170"/>
      <c r="G102" s="170"/>
      <c r="H102" s="170"/>
      <c r="I102" s="170"/>
      <c r="J102" s="171">
        <f>J161</f>
        <v>0</v>
      </c>
      <c r="K102" s="168"/>
      <c r="L102" s="172"/>
    </row>
    <row r="103" spans="1:65" s="10" customFormat="1" ht="19.899999999999999" customHeight="1">
      <c r="B103" s="167"/>
      <c r="C103" s="168"/>
      <c r="D103" s="169" t="s">
        <v>114</v>
      </c>
      <c r="E103" s="170"/>
      <c r="F103" s="170"/>
      <c r="G103" s="170"/>
      <c r="H103" s="170"/>
      <c r="I103" s="170"/>
      <c r="J103" s="171">
        <f>J166</f>
        <v>0</v>
      </c>
      <c r="K103" s="168"/>
      <c r="L103" s="172"/>
    </row>
    <row r="104" spans="1:65" s="10" customFormat="1" ht="19.899999999999999" customHeight="1">
      <c r="B104" s="167"/>
      <c r="C104" s="168"/>
      <c r="D104" s="169" t="s">
        <v>115</v>
      </c>
      <c r="E104" s="170"/>
      <c r="F104" s="170"/>
      <c r="G104" s="170"/>
      <c r="H104" s="170"/>
      <c r="I104" s="170"/>
      <c r="J104" s="171">
        <f>J170</f>
        <v>0</v>
      </c>
      <c r="K104" s="168"/>
      <c r="L104" s="172"/>
    </row>
    <row r="105" spans="1:65" s="10" customFormat="1" ht="19.899999999999999" customHeight="1">
      <c r="B105" s="167"/>
      <c r="C105" s="168"/>
      <c r="D105" s="169" t="s">
        <v>116</v>
      </c>
      <c r="E105" s="170"/>
      <c r="F105" s="170"/>
      <c r="G105" s="170"/>
      <c r="H105" s="170"/>
      <c r="I105" s="170"/>
      <c r="J105" s="171">
        <f>J181</f>
        <v>0</v>
      </c>
      <c r="K105" s="168"/>
      <c r="L105" s="172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0" t="s">
        <v>117</v>
      </c>
      <c r="D108" s="36"/>
      <c r="E108" s="36"/>
      <c r="F108" s="36"/>
      <c r="G108" s="36"/>
      <c r="H108" s="36"/>
      <c r="I108" s="36"/>
      <c r="J108" s="173">
        <f>ROUND(J109 + J110 + J111 + J112 + J113 + J114,2)</f>
        <v>0</v>
      </c>
      <c r="K108" s="36"/>
      <c r="L108" s="51"/>
      <c r="N108" s="174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282" t="s">
        <v>118</v>
      </c>
      <c r="E109" s="283"/>
      <c r="F109" s="283"/>
      <c r="G109" s="36"/>
      <c r="H109" s="36"/>
      <c r="I109" s="36"/>
      <c r="J109" s="110">
        <v>0</v>
      </c>
      <c r="K109" s="36"/>
      <c r="L109" s="175"/>
      <c r="M109" s="176"/>
      <c r="N109" s="177" t="s">
        <v>43</v>
      </c>
      <c r="O109" s="176"/>
      <c r="P109" s="176"/>
      <c r="Q109" s="176"/>
      <c r="R109" s="176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9" t="s">
        <v>119</v>
      </c>
      <c r="AZ109" s="176"/>
      <c r="BA109" s="176"/>
      <c r="BB109" s="176"/>
      <c r="BC109" s="176"/>
      <c r="BD109" s="176"/>
      <c r="BE109" s="180">
        <f t="shared" ref="BE109:BE114" si="0">IF(N109="základná",J109,0)</f>
        <v>0</v>
      </c>
      <c r="BF109" s="180">
        <f t="shared" ref="BF109:BF114" si="1">IF(N109="znížená",J109,0)</f>
        <v>0</v>
      </c>
      <c r="BG109" s="180">
        <f t="shared" ref="BG109:BG114" si="2">IF(N109="zákl. prenesená",J109,0)</f>
        <v>0</v>
      </c>
      <c r="BH109" s="180">
        <f t="shared" ref="BH109:BH114" si="3">IF(N109="zníž. prenesená",J109,0)</f>
        <v>0</v>
      </c>
      <c r="BI109" s="180">
        <f t="shared" ref="BI109:BI114" si="4">IF(N109="nulová",J109,0)</f>
        <v>0</v>
      </c>
      <c r="BJ109" s="179" t="s">
        <v>120</v>
      </c>
      <c r="BK109" s="176"/>
      <c r="BL109" s="176"/>
      <c r="BM109" s="176"/>
    </row>
    <row r="110" spans="1:65" s="2" customFormat="1" ht="18" customHeight="1">
      <c r="A110" s="34"/>
      <c r="B110" s="35"/>
      <c r="C110" s="36"/>
      <c r="D110" s="282" t="s">
        <v>121</v>
      </c>
      <c r="E110" s="283"/>
      <c r="F110" s="283"/>
      <c r="G110" s="36"/>
      <c r="H110" s="36"/>
      <c r="I110" s="36"/>
      <c r="J110" s="110">
        <v>0</v>
      </c>
      <c r="K110" s="36"/>
      <c r="L110" s="175"/>
      <c r="M110" s="176"/>
      <c r="N110" s="177" t="s">
        <v>43</v>
      </c>
      <c r="O110" s="176"/>
      <c r="P110" s="176"/>
      <c r="Q110" s="176"/>
      <c r="R110" s="176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9" t="s">
        <v>119</v>
      </c>
      <c r="AZ110" s="176"/>
      <c r="BA110" s="176"/>
      <c r="BB110" s="176"/>
      <c r="BC110" s="176"/>
      <c r="BD110" s="176"/>
      <c r="BE110" s="180">
        <f t="shared" si="0"/>
        <v>0</v>
      </c>
      <c r="BF110" s="180">
        <f t="shared" si="1"/>
        <v>0</v>
      </c>
      <c r="BG110" s="180">
        <f t="shared" si="2"/>
        <v>0</v>
      </c>
      <c r="BH110" s="180">
        <f t="shared" si="3"/>
        <v>0</v>
      </c>
      <c r="BI110" s="180">
        <f t="shared" si="4"/>
        <v>0</v>
      </c>
      <c r="BJ110" s="179" t="s">
        <v>120</v>
      </c>
      <c r="BK110" s="176"/>
      <c r="BL110" s="176"/>
      <c r="BM110" s="176"/>
    </row>
    <row r="111" spans="1:65" s="2" customFormat="1" ht="18" customHeight="1">
      <c r="A111" s="34"/>
      <c r="B111" s="35"/>
      <c r="C111" s="36"/>
      <c r="D111" s="282" t="s">
        <v>122</v>
      </c>
      <c r="E111" s="283"/>
      <c r="F111" s="283"/>
      <c r="G111" s="36"/>
      <c r="H111" s="36"/>
      <c r="I111" s="36"/>
      <c r="J111" s="110">
        <v>0</v>
      </c>
      <c r="K111" s="36"/>
      <c r="L111" s="175"/>
      <c r="M111" s="176"/>
      <c r="N111" s="177" t="s">
        <v>43</v>
      </c>
      <c r="O111" s="176"/>
      <c r="P111" s="176"/>
      <c r="Q111" s="176"/>
      <c r="R111" s="176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9" t="s">
        <v>119</v>
      </c>
      <c r="AZ111" s="176"/>
      <c r="BA111" s="176"/>
      <c r="BB111" s="176"/>
      <c r="BC111" s="176"/>
      <c r="BD111" s="176"/>
      <c r="BE111" s="180">
        <f t="shared" si="0"/>
        <v>0</v>
      </c>
      <c r="BF111" s="180">
        <f t="shared" si="1"/>
        <v>0</v>
      </c>
      <c r="BG111" s="180">
        <f t="shared" si="2"/>
        <v>0</v>
      </c>
      <c r="BH111" s="180">
        <f t="shared" si="3"/>
        <v>0</v>
      </c>
      <c r="BI111" s="180">
        <f t="shared" si="4"/>
        <v>0</v>
      </c>
      <c r="BJ111" s="179" t="s">
        <v>120</v>
      </c>
      <c r="BK111" s="176"/>
      <c r="BL111" s="176"/>
      <c r="BM111" s="176"/>
    </row>
    <row r="112" spans="1:65" s="2" customFormat="1" ht="18" customHeight="1">
      <c r="A112" s="34"/>
      <c r="B112" s="35"/>
      <c r="C112" s="36"/>
      <c r="D112" s="282" t="s">
        <v>123</v>
      </c>
      <c r="E112" s="283"/>
      <c r="F112" s="283"/>
      <c r="G112" s="36"/>
      <c r="H112" s="36"/>
      <c r="I112" s="36"/>
      <c r="J112" s="110">
        <v>0</v>
      </c>
      <c r="K112" s="36"/>
      <c r="L112" s="175"/>
      <c r="M112" s="176"/>
      <c r="N112" s="177" t="s">
        <v>43</v>
      </c>
      <c r="O112" s="176"/>
      <c r="P112" s="176"/>
      <c r="Q112" s="176"/>
      <c r="R112" s="176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9" t="s">
        <v>119</v>
      </c>
      <c r="AZ112" s="176"/>
      <c r="BA112" s="176"/>
      <c r="BB112" s="176"/>
      <c r="BC112" s="176"/>
      <c r="BD112" s="176"/>
      <c r="BE112" s="180">
        <f t="shared" si="0"/>
        <v>0</v>
      </c>
      <c r="BF112" s="180">
        <f t="shared" si="1"/>
        <v>0</v>
      </c>
      <c r="BG112" s="180">
        <f t="shared" si="2"/>
        <v>0</v>
      </c>
      <c r="BH112" s="180">
        <f t="shared" si="3"/>
        <v>0</v>
      </c>
      <c r="BI112" s="180">
        <f t="shared" si="4"/>
        <v>0</v>
      </c>
      <c r="BJ112" s="179" t="s">
        <v>120</v>
      </c>
      <c r="BK112" s="176"/>
      <c r="BL112" s="176"/>
      <c r="BM112" s="176"/>
    </row>
    <row r="113" spans="1:65" s="2" customFormat="1" ht="18" customHeight="1">
      <c r="A113" s="34"/>
      <c r="B113" s="35"/>
      <c r="C113" s="36"/>
      <c r="D113" s="282" t="s">
        <v>124</v>
      </c>
      <c r="E113" s="283"/>
      <c r="F113" s="283"/>
      <c r="G113" s="36"/>
      <c r="H113" s="36"/>
      <c r="I113" s="36"/>
      <c r="J113" s="110">
        <v>0</v>
      </c>
      <c r="K113" s="36"/>
      <c r="L113" s="175"/>
      <c r="M113" s="176"/>
      <c r="N113" s="177" t="s">
        <v>43</v>
      </c>
      <c r="O113" s="176"/>
      <c r="P113" s="176"/>
      <c r="Q113" s="176"/>
      <c r="R113" s="176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9" t="s">
        <v>119</v>
      </c>
      <c r="AZ113" s="176"/>
      <c r="BA113" s="176"/>
      <c r="BB113" s="176"/>
      <c r="BC113" s="176"/>
      <c r="BD113" s="176"/>
      <c r="BE113" s="180">
        <f t="shared" si="0"/>
        <v>0</v>
      </c>
      <c r="BF113" s="180">
        <f t="shared" si="1"/>
        <v>0</v>
      </c>
      <c r="BG113" s="180">
        <f t="shared" si="2"/>
        <v>0</v>
      </c>
      <c r="BH113" s="180">
        <f t="shared" si="3"/>
        <v>0</v>
      </c>
      <c r="BI113" s="180">
        <f t="shared" si="4"/>
        <v>0</v>
      </c>
      <c r="BJ113" s="179" t="s">
        <v>120</v>
      </c>
      <c r="BK113" s="176"/>
      <c r="BL113" s="176"/>
      <c r="BM113" s="176"/>
    </row>
    <row r="114" spans="1:65" s="2" customFormat="1" ht="18" customHeight="1">
      <c r="A114" s="34"/>
      <c r="B114" s="35"/>
      <c r="C114" s="36"/>
      <c r="D114" s="109" t="s">
        <v>125</v>
      </c>
      <c r="E114" s="36"/>
      <c r="F114" s="36"/>
      <c r="G114" s="36"/>
      <c r="H114" s="36"/>
      <c r="I114" s="36"/>
      <c r="J114" s="110">
        <f>ROUND(J30*T114,2)</f>
        <v>0</v>
      </c>
      <c r="K114" s="36"/>
      <c r="L114" s="175"/>
      <c r="M114" s="176"/>
      <c r="N114" s="177" t="s">
        <v>43</v>
      </c>
      <c r="O114" s="176"/>
      <c r="P114" s="176"/>
      <c r="Q114" s="176"/>
      <c r="R114" s="176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9" t="s">
        <v>126</v>
      </c>
      <c r="AZ114" s="176"/>
      <c r="BA114" s="176"/>
      <c r="BB114" s="176"/>
      <c r="BC114" s="176"/>
      <c r="BD114" s="176"/>
      <c r="BE114" s="180">
        <f t="shared" si="0"/>
        <v>0</v>
      </c>
      <c r="BF114" s="180">
        <f t="shared" si="1"/>
        <v>0</v>
      </c>
      <c r="BG114" s="180">
        <f t="shared" si="2"/>
        <v>0</v>
      </c>
      <c r="BH114" s="180">
        <f t="shared" si="3"/>
        <v>0</v>
      </c>
      <c r="BI114" s="180">
        <f t="shared" si="4"/>
        <v>0</v>
      </c>
      <c r="BJ114" s="179" t="s">
        <v>120</v>
      </c>
      <c r="BK114" s="176"/>
      <c r="BL114" s="176"/>
      <c r="BM114" s="176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18" t="s">
        <v>98</v>
      </c>
      <c r="D116" s="119"/>
      <c r="E116" s="119"/>
      <c r="F116" s="119"/>
      <c r="G116" s="119"/>
      <c r="H116" s="119"/>
      <c r="I116" s="119"/>
      <c r="J116" s="120">
        <f>ROUND(J96+J108,2)</f>
        <v>0</v>
      </c>
      <c r="K116" s="119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5" customHeight="1">
      <c r="A122" s="34"/>
      <c r="B122" s="35"/>
      <c r="C122" s="22" t="s">
        <v>127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8" t="s">
        <v>14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16.5" customHeight="1">
      <c r="A125" s="34"/>
      <c r="B125" s="35"/>
      <c r="C125" s="36"/>
      <c r="D125" s="36"/>
      <c r="E125" s="307" t="str">
        <f>E7</f>
        <v>Presklenie loggií na 4. a 3. oddelení v DSS Rohov</v>
      </c>
      <c r="F125" s="308"/>
      <c r="G125" s="308"/>
      <c r="H125" s="308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2" customFormat="1" ht="12" customHeight="1">
      <c r="A126" s="34"/>
      <c r="B126" s="35"/>
      <c r="C126" s="28" t="s">
        <v>100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16.5" customHeight="1">
      <c r="A127" s="34"/>
      <c r="B127" s="35"/>
      <c r="C127" s="36"/>
      <c r="D127" s="36"/>
      <c r="E127" s="296" t="str">
        <f>E9</f>
        <v>01 - Loggia na 4. oddelení</v>
      </c>
      <c r="F127" s="309"/>
      <c r="G127" s="309"/>
      <c r="H127" s="309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2" customHeight="1">
      <c r="A129" s="34"/>
      <c r="B129" s="35"/>
      <c r="C129" s="28" t="s">
        <v>18</v>
      </c>
      <c r="D129" s="36"/>
      <c r="E129" s="36"/>
      <c r="F129" s="26" t="str">
        <f>F12</f>
        <v>Rohov</v>
      </c>
      <c r="G129" s="36"/>
      <c r="H129" s="36"/>
      <c r="I129" s="28" t="s">
        <v>20</v>
      </c>
      <c r="J129" s="66" t="str">
        <f>IF(J12="","",J12)</f>
        <v>16. 2. 2021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5.2" customHeight="1">
      <c r="A131" s="34"/>
      <c r="B131" s="35"/>
      <c r="C131" s="28" t="s">
        <v>22</v>
      </c>
      <c r="D131" s="36"/>
      <c r="E131" s="36"/>
      <c r="F131" s="26" t="str">
        <f>E15</f>
        <v>DSS pre deti a dospelých v Rohove</v>
      </c>
      <c r="G131" s="36"/>
      <c r="H131" s="36"/>
      <c r="I131" s="28" t="s">
        <v>28</v>
      </c>
      <c r="J131" s="31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5.2" customHeight="1">
      <c r="A132" s="34"/>
      <c r="B132" s="35"/>
      <c r="C132" s="28" t="s">
        <v>26</v>
      </c>
      <c r="D132" s="36"/>
      <c r="E132" s="36"/>
      <c r="F132" s="26" t="str">
        <f>IF(E18="","",E18)</f>
        <v>Vyplň údaj</v>
      </c>
      <c r="G132" s="36"/>
      <c r="H132" s="36"/>
      <c r="I132" s="28" t="s">
        <v>32</v>
      </c>
      <c r="J132" s="31" t="str">
        <f>E24</f>
        <v>Ing. Juraj Havetta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11" customFormat="1" ht="29.25" customHeight="1">
      <c r="A134" s="181"/>
      <c r="B134" s="182"/>
      <c r="C134" s="183" t="s">
        <v>128</v>
      </c>
      <c r="D134" s="184" t="s">
        <v>62</v>
      </c>
      <c r="E134" s="184" t="s">
        <v>58</v>
      </c>
      <c r="F134" s="184" t="s">
        <v>59</v>
      </c>
      <c r="G134" s="184" t="s">
        <v>129</v>
      </c>
      <c r="H134" s="184" t="s">
        <v>130</v>
      </c>
      <c r="I134" s="184" t="s">
        <v>131</v>
      </c>
      <c r="J134" s="185" t="s">
        <v>105</v>
      </c>
      <c r="K134" s="186" t="s">
        <v>132</v>
      </c>
      <c r="L134" s="187"/>
      <c r="M134" s="75" t="s">
        <v>1</v>
      </c>
      <c r="N134" s="76" t="s">
        <v>41</v>
      </c>
      <c r="O134" s="76" t="s">
        <v>133</v>
      </c>
      <c r="P134" s="76" t="s">
        <v>134</v>
      </c>
      <c r="Q134" s="76" t="s">
        <v>135</v>
      </c>
      <c r="R134" s="76" t="s">
        <v>136</v>
      </c>
      <c r="S134" s="76" t="s">
        <v>137</v>
      </c>
      <c r="T134" s="77" t="s">
        <v>138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</row>
    <row r="135" spans="1:65" s="2" customFormat="1" ht="22.7" customHeight="1">
      <c r="A135" s="34"/>
      <c r="B135" s="35"/>
      <c r="C135" s="82" t="s">
        <v>102</v>
      </c>
      <c r="D135" s="36"/>
      <c r="E135" s="36"/>
      <c r="F135" s="36"/>
      <c r="G135" s="36"/>
      <c r="H135" s="36"/>
      <c r="I135" s="36"/>
      <c r="J135" s="188">
        <f>BK135</f>
        <v>0</v>
      </c>
      <c r="K135" s="36"/>
      <c r="L135" s="37"/>
      <c r="M135" s="78"/>
      <c r="N135" s="189"/>
      <c r="O135" s="79"/>
      <c r="P135" s="190">
        <f>P136+P160</f>
        <v>0</v>
      </c>
      <c r="Q135" s="79"/>
      <c r="R135" s="190">
        <f>R136+R160</f>
        <v>0.98737248</v>
      </c>
      <c r="S135" s="79"/>
      <c r="T135" s="191">
        <f>T136+T160</f>
        <v>0.198629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6" t="s">
        <v>76</v>
      </c>
      <c r="AU135" s="16" t="s">
        <v>107</v>
      </c>
      <c r="BK135" s="192">
        <f>BK136+BK160</f>
        <v>0</v>
      </c>
    </row>
    <row r="136" spans="1:65" s="12" customFormat="1" ht="25.9" customHeight="1">
      <c r="B136" s="193"/>
      <c r="C136" s="194"/>
      <c r="D136" s="195" t="s">
        <v>76</v>
      </c>
      <c r="E136" s="196" t="s">
        <v>139</v>
      </c>
      <c r="F136" s="196" t="s">
        <v>140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P137+P146+P158</f>
        <v>0</v>
      </c>
      <c r="Q136" s="201"/>
      <c r="R136" s="202">
        <f>R137+R146+R158</f>
        <v>0.36392488000000001</v>
      </c>
      <c r="S136" s="201"/>
      <c r="T136" s="203">
        <f>T137+T146+T158</f>
        <v>0.198629</v>
      </c>
      <c r="AR136" s="204" t="s">
        <v>85</v>
      </c>
      <c r="AT136" s="205" t="s">
        <v>76</v>
      </c>
      <c r="AU136" s="205" t="s">
        <v>77</v>
      </c>
      <c r="AY136" s="204" t="s">
        <v>141</v>
      </c>
      <c r="BK136" s="206">
        <f>BK137+BK146+BK158</f>
        <v>0</v>
      </c>
    </row>
    <row r="137" spans="1:65" s="12" customFormat="1" ht="22.7" customHeight="1">
      <c r="B137" s="193"/>
      <c r="C137" s="194"/>
      <c r="D137" s="195" t="s">
        <v>76</v>
      </c>
      <c r="E137" s="207" t="s">
        <v>142</v>
      </c>
      <c r="F137" s="207" t="s">
        <v>143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SUM(P138:P145)</f>
        <v>0</v>
      </c>
      <c r="Q137" s="201"/>
      <c r="R137" s="202">
        <f>SUM(R138:R145)</f>
        <v>0.36392488000000001</v>
      </c>
      <c r="S137" s="201"/>
      <c r="T137" s="203">
        <f>SUM(T138:T145)</f>
        <v>0</v>
      </c>
      <c r="AR137" s="204" t="s">
        <v>85</v>
      </c>
      <c r="AT137" s="205" t="s">
        <v>76</v>
      </c>
      <c r="AU137" s="205" t="s">
        <v>85</v>
      </c>
      <c r="AY137" s="204" t="s">
        <v>141</v>
      </c>
      <c r="BK137" s="206">
        <f>SUM(BK138:BK145)</f>
        <v>0</v>
      </c>
    </row>
    <row r="138" spans="1:65" s="2" customFormat="1" ht="24.2" customHeight="1">
      <c r="A138" s="34"/>
      <c r="B138" s="35"/>
      <c r="C138" s="209" t="s">
        <v>85</v>
      </c>
      <c r="D138" s="209" t="s">
        <v>144</v>
      </c>
      <c r="E138" s="210" t="s">
        <v>145</v>
      </c>
      <c r="F138" s="211" t="s">
        <v>146</v>
      </c>
      <c r="G138" s="212" t="s">
        <v>147</v>
      </c>
      <c r="H138" s="213">
        <v>5.1760000000000002</v>
      </c>
      <c r="I138" s="214"/>
      <c r="J138" s="213">
        <f>ROUND(I138*H138,3)</f>
        <v>0</v>
      </c>
      <c r="K138" s="215"/>
      <c r="L138" s="37"/>
      <c r="M138" s="216" t="s">
        <v>1</v>
      </c>
      <c r="N138" s="217" t="s">
        <v>43</v>
      </c>
      <c r="O138" s="71"/>
      <c r="P138" s="218">
        <f>O138*H138</f>
        <v>0</v>
      </c>
      <c r="Q138" s="218">
        <v>4.15E-3</v>
      </c>
      <c r="R138" s="218">
        <f>Q138*H138</f>
        <v>2.14804E-2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148</v>
      </c>
      <c r="AT138" s="220" t="s">
        <v>144</v>
      </c>
      <c r="AU138" s="220" t="s">
        <v>120</v>
      </c>
      <c r="AY138" s="16" t="s">
        <v>141</v>
      </c>
      <c r="BE138" s="114">
        <f>IF(N138="základná",J138,0)</f>
        <v>0</v>
      </c>
      <c r="BF138" s="114">
        <f>IF(N138="znížená",J138,0)</f>
        <v>0</v>
      </c>
      <c r="BG138" s="114">
        <f>IF(N138="zákl. prenesená",J138,0)</f>
        <v>0</v>
      </c>
      <c r="BH138" s="114">
        <f>IF(N138="zníž. prenesená",J138,0)</f>
        <v>0</v>
      </c>
      <c r="BI138" s="114">
        <f>IF(N138="nulová",J138,0)</f>
        <v>0</v>
      </c>
      <c r="BJ138" s="16" t="s">
        <v>120</v>
      </c>
      <c r="BK138" s="221">
        <f>ROUND(I138*H138,3)</f>
        <v>0</v>
      </c>
      <c r="BL138" s="16" t="s">
        <v>148</v>
      </c>
      <c r="BM138" s="220" t="s">
        <v>149</v>
      </c>
    </row>
    <row r="139" spans="1:65" s="13" customFormat="1">
      <c r="B139" s="222"/>
      <c r="C139" s="223"/>
      <c r="D139" s="224" t="s">
        <v>150</v>
      </c>
      <c r="E139" s="225" t="s">
        <v>1</v>
      </c>
      <c r="F139" s="226" t="s">
        <v>151</v>
      </c>
      <c r="G139" s="223"/>
      <c r="H139" s="227">
        <v>5.1760000000000002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150</v>
      </c>
      <c r="AU139" s="233" t="s">
        <v>120</v>
      </c>
      <c r="AV139" s="13" t="s">
        <v>120</v>
      </c>
      <c r="AW139" s="13" t="s">
        <v>30</v>
      </c>
      <c r="AX139" s="13" t="s">
        <v>85</v>
      </c>
      <c r="AY139" s="233" t="s">
        <v>141</v>
      </c>
    </row>
    <row r="140" spans="1:65" s="2" customFormat="1" ht="24.2" customHeight="1">
      <c r="A140" s="34"/>
      <c r="B140" s="35"/>
      <c r="C140" s="209" t="s">
        <v>120</v>
      </c>
      <c r="D140" s="209" t="s">
        <v>144</v>
      </c>
      <c r="E140" s="210" t="s">
        <v>152</v>
      </c>
      <c r="F140" s="211" t="s">
        <v>153</v>
      </c>
      <c r="G140" s="212" t="s">
        <v>147</v>
      </c>
      <c r="H140" s="213">
        <v>9.3360000000000003</v>
      </c>
      <c r="I140" s="214"/>
      <c r="J140" s="213">
        <f>ROUND(I140*H140,3)</f>
        <v>0</v>
      </c>
      <c r="K140" s="215"/>
      <c r="L140" s="37"/>
      <c r="M140" s="216" t="s">
        <v>1</v>
      </c>
      <c r="N140" s="217" t="s">
        <v>43</v>
      </c>
      <c r="O140" s="71"/>
      <c r="P140" s="218">
        <f>O140*H140</f>
        <v>0</v>
      </c>
      <c r="Q140" s="218">
        <v>3.5869999999999999E-2</v>
      </c>
      <c r="R140" s="218">
        <f>Q140*H140</f>
        <v>0.33488232000000001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148</v>
      </c>
      <c r="AT140" s="220" t="s">
        <v>144</v>
      </c>
      <c r="AU140" s="220" t="s">
        <v>120</v>
      </c>
      <c r="AY140" s="16" t="s">
        <v>141</v>
      </c>
      <c r="BE140" s="114">
        <f>IF(N140="základná",J140,0)</f>
        <v>0</v>
      </c>
      <c r="BF140" s="114">
        <f>IF(N140="znížená",J140,0)</f>
        <v>0</v>
      </c>
      <c r="BG140" s="114">
        <f>IF(N140="zákl. prenesená",J140,0)</f>
        <v>0</v>
      </c>
      <c r="BH140" s="114">
        <f>IF(N140="zníž. prenesená",J140,0)</f>
        <v>0</v>
      </c>
      <c r="BI140" s="114">
        <f>IF(N140="nulová",J140,0)</f>
        <v>0</v>
      </c>
      <c r="BJ140" s="16" t="s">
        <v>120</v>
      </c>
      <c r="BK140" s="221">
        <f>ROUND(I140*H140,3)</f>
        <v>0</v>
      </c>
      <c r="BL140" s="16" t="s">
        <v>148</v>
      </c>
      <c r="BM140" s="220" t="s">
        <v>154</v>
      </c>
    </row>
    <row r="141" spans="1:65" s="13" customFormat="1">
      <c r="B141" s="222"/>
      <c r="C141" s="223"/>
      <c r="D141" s="224" t="s">
        <v>150</v>
      </c>
      <c r="E141" s="225" t="s">
        <v>1</v>
      </c>
      <c r="F141" s="226" t="s">
        <v>155</v>
      </c>
      <c r="G141" s="223"/>
      <c r="H141" s="227">
        <v>4.16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150</v>
      </c>
      <c r="AU141" s="233" t="s">
        <v>120</v>
      </c>
      <c r="AV141" s="13" t="s">
        <v>120</v>
      </c>
      <c r="AW141" s="13" t="s">
        <v>30</v>
      </c>
      <c r="AX141" s="13" t="s">
        <v>77</v>
      </c>
      <c r="AY141" s="233" t="s">
        <v>141</v>
      </c>
    </row>
    <row r="142" spans="1:65" s="13" customFormat="1">
      <c r="B142" s="222"/>
      <c r="C142" s="223"/>
      <c r="D142" s="224" t="s">
        <v>150</v>
      </c>
      <c r="E142" s="225" t="s">
        <v>1</v>
      </c>
      <c r="F142" s="226" t="s">
        <v>156</v>
      </c>
      <c r="G142" s="223"/>
      <c r="H142" s="227">
        <v>5.1760000000000002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150</v>
      </c>
      <c r="AU142" s="233" t="s">
        <v>120</v>
      </c>
      <c r="AV142" s="13" t="s">
        <v>120</v>
      </c>
      <c r="AW142" s="13" t="s">
        <v>30</v>
      </c>
      <c r="AX142" s="13" t="s">
        <v>77</v>
      </c>
      <c r="AY142" s="233" t="s">
        <v>141</v>
      </c>
    </row>
    <row r="143" spans="1:65" s="14" customFormat="1">
      <c r="B143" s="234"/>
      <c r="C143" s="235"/>
      <c r="D143" s="224" t="s">
        <v>150</v>
      </c>
      <c r="E143" s="236" t="s">
        <v>1</v>
      </c>
      <c r="F143" s="237" t="s">
        <v>157</v>
      </c>
      <c r="G143" s="235"/>
      <c r="H143" s="238">
        <v>9.3360000000000003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150</v>
      </c>
      <c r="AU143" s="244" t="s">
        <v>120</v>
      </c>
      <c r="AV143" s="14" t="s">
        <v>148</v>
      </c>
      <c r="AW143" s="14" t="s">
        <v>30</v>
      </c>
      <c r="AX143" s="14" t="s">
        <v>85</v>
      </c>
      <c r="AY143" s="244" t="s">
        <v>141</v>
      </c>
    </row>
    <row r="144" spans="1:65" s="2" customFormat="1" ht="24.2" customHeight="1">
      <c r="A144" s="34"/>
      <c r="B144" s="35"/>
      <c r="C144" s="209" t="s">
        <v>158</v>
      </c>
      <c r="D144" s="209" t="s">
        <v>144</v>
      </c>
      <c r="E144" s="210" t="s">
        <v>159</v>
      </c>
      <c r="F144" s="211" t="s">
        <v>160</v>
      </c>
      <c r="G144" s="212" t="s">
        <v>147</v>
      </c>
      <c r="H144" s="213">
        <v>9.3360000000000003</v>
      </c>
      <c r="I144" s="214"/>
      <c r="J144" s="213">
        <f>ROUND(I144*H144,3)</f>
        <v>0</v>
      </c>
      <c r="K144" s="215"/>
      <c r="L144" s="37"/>
      <c r="M144" s="216" t="s">
        <v>1</v>
      </c>
      <c r="N144" s="217" t="s">
        <v>43</v>
      </c>
      <c r="O144" s="71"/>
      <c r="P144" s="218">
        <f>O144*H144</f>
        <v>0</v>
      </c>
      <c r="Q144" s="218">
        <v>2.3000000000000001E-4</v>
      </c>
      <c r="R144" s="218">
        <f>Q144*H144</f>
        <v>2.1472800000000001E-3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148</v>
      </c>
      <c r="AT144" s="220" t="s">
        <v>144</v>
      </c>
      <c r="AU144" s="220" t="s">
        <v>120</v>
      </c>
      <c r="AY144" s="16" t="s">
        <v>141</v>
      </c>
      <c r="BE144" s="114">
        <f>IF(N144="základná",J144,0)</f>
        <v>0</v>
      </c>
      <c r="BF144" s="114">
        <f>IF(N144="znížená",J144,0)</f>
        <v>0</v>
      </c>
      <c r="BG144" s="114">
        <f>IF(N144="zákl. prenesená",J144,0)</f>
        <v>0</v>
      </c>
      <c r="BH144" s="114">
        <f>IF(N144="zníž. prenesená",J144,0)</f>
        <v>0</v>
      </c>
      <c r="BI144" s="114">
        <f>IF(N144="nulová",J144,0)</f>
        <v>0</v>
      </c>
      <c r="BJ144" s="16" t="s">
        <v>120</v>
      </c>
      <c r="BK144" s="221">
        <f>ROUND(I144*H144,3)</f>
        <v>0</v>
      </c>
      <c r="BL144" s="16" t="s">
        <v>148</v>
      </c>
      <c r="BM144" s="220" t="s">
        <v>161</v>
      </c>
    </row>
    <row r="145" spans="1:65" s="2" customFormat="1" ht="14.45" customHeight="1">
      <c r="A145" s="34"/>
      <c r="B145" s="35"/>
      <c r="C145" s="209" t="s">
        <v>148</v>
      </c>
      <c r="D145" s="209" t="s">
        <v>144</v>
      </c>
      <c r="E145" s="210" t="s">
        <v>162</v>
      </c>
      <c r="F145" s="211" t="s">
        <v>163</v>
      </c>
      <c r="G145" s="212" t="s">
        <v>147</v>
      </c>
      <c r="H145" s="213">
        <v>9.3360000000000003</v>
      </c>
      <c r="I145" s="214"/>
      <c r="J145" s="213">
        <f>ROUND(I145*H145,3)</f>
        <v>0</v>
      </c>
      <c r="K145" s="215"/>
      <c r="L145" s="37"/>
      <c r="M145" s="216" t="s">
        <v>1</v>
      </c>
      <c r="N145" s="217" t="s">
        <v>43</v>
      </c>
      <c r="O145" s="71"/>
      <c r="P145" s="218">
        <f>O145*H145</f>
        <v>0</v>
      </c>
      <c r="Q145" s="218">
        <v>5.8E-4</v>
      </c>
      <c r="R145" s="218">
        <f>Q145*H145</f>
        <v>5.4148800000000004E-3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148</v>
      </c>
      <c r="AT145" s="220" t="s">
        <v>144</v>
      </c>
      <c r="AU145" s="220" t="s">
        <v>120</v>
      </c>
      <c r="AY145" s="16" t="s">
        <v>141</v>
      </c>
      <c r="BE145" s="114">
        <f>IF(N145="základná",J145,0)</f>
        <v>0</v>
      </c>
      <c r="BF145" s="114">
        <f>IF(N145="znížená",J145,0)</f>
        <v>0</v>
      </c>
      <c r="BG145" s="114">
        <f>IF(N145="zákl. prenesená",J145,0)</f>
        <v>0</v>
      </c>
      <c r="BH145" s="114">
        <f>IF(N145="zníž. prenesená",J145,0)</f>
        <v>0</v>
      </c>
      <c r="BI145" s="114">
        <f>IF(N145="nulová",J145,0)</f>
        <v>0</v>
      </c>
      <c r="BJ145" s="16" t="s">
        <v>120</v>
      </c>
      <c r="BK145" s="221">
        <f>ROUND(I145*H145,3)</f>
        <v>0</v>
      </c>
      <c r="BL145" s="16" t="s">
        <v>148</v>
      </c>
      <c r="BM145" s="220" t="s">
        <v>164</v>
      </c>
    </row>
    <row r="146" spans="1:65" s="12" customFormat="1" ht="22.7" customHeight="1">
      <c r="B146" s="193"/>
      <c r="C146" s="194"/>
      <c r="D146" s="195" t="s">
        <v>76</v>
      </c>
      <c r="E146" s="207" t="s">
        <v>165</v>
      </c>
      <c r="F146" s="207" t="s">
        <v>166</v>
      </c>
      <c r="G146" s="194"/>
      <c r="H146" s="194"/>
      <c r="I146" s="197"/>
      <c r="J146" s="208">
        <f>BK146</f>
        <v>0</v>
      </c>
      <c r="K146" s="194"/>
      <c r="L146" s="199"/>
      <c r="M146" s="200"/>
      <c r="N146" s="201"/>
      <c r="O146" s="201"/>
      <c r="P146" s="202">
        <f>SUM(P147:P157)</f>
        <v>0</v>
      </c>
      <c r="Q146" s="201"/>
      <c r="R146" s="202">
        <f>SUM(R147:R157)</f>
        <v>0</v>
      </c>
      <c r="S146" s="201"/>
      <c r="T146" s="203">
        <f>SUM(T147:T157)</f>
        <v>0.198629</v>
      </c>
      <c r="AR146" s="204" t="s">
        <v>85</v>
      </c>
      <c r="AT146" s="205" t="s">
        <v>76</v>
      </c>
      <c r="AU146" s="205" t="s">
        <v>85</v>
      </c>
      <c r="AY146" s="204" t="s">
        <v>141</v>
      </c>
      <c r="BK146" s="206">
        <f>SUM(BK147:BK157)</f>
        <v>0</v>
      </c>
    </row>
    <row r="147" spans="1:65" s="2" customFormat="1" ht="24.2" customHeight="1">
      <c r="A147" s="34"/>
      <c r="B147" s="35"/>
      <c r="C147" s="209" t="s">
        <v>167</v>
      </c>
      <c r="D147" s="209" t="s">
        <v>144</v>
      </c>
      <c r="E147" s="210" t="s">
        <v>168</v>
      </c>
      <c r="F147" s="211" t="s">
        <v>169</v>
      </c>
      <c r="G147" s="212" t="s">
        <v>147</v>
      </c>
      <c r="H147" s="213">
        <v>6.7480000000000002</v>
      </c>
      <c r="I147" s="214"/>
      <c r="J147" s="213">
        <f>ROUND(I147*H147,3)</f>
        <v>0</v>
      </c>
      <c r="K147" s="215"/>
      <c r="L147" s="37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170</v>
      </c>
      <c r="AT147" s="220" t="s">
        <v>144</v>
      </c>
      <c r="AU147" s="220" t="s">
        <v>120</v>
      </c>
      <c r="AY147" s="16" t="s">
        <v>141</v>
      </c>
      <c r="BE147" s="114">
        <f>IF(N147="základná",J147,0)</f>
        <v>0</v>
      </c>
      <c r="BF147" s="114">
        <f>IF(N147="znížená",J147,0)</f>
        <v>0</v>
      </c>
      <c r="BG147" s="114">
        <f>IF(N147="zákl. prenesená",J147,0)</f>
        <v>0</v>
      </c>
      <c r="BH147" s="114">
        <f>IF(N147="zníž. prenesená",J147,0)</f>
        <v>0</v>
      </c>
      <c r="BI147" s="114">
        <f>IF(N147="nulová",J147,0)</f>
        <v>0</v>
      </c>
      <c r="BJ147" s="16" t="s">
        <v>120</v>
      </c>
      <c r="BK147" s="221">
        <f>ROUND(I147*H147,3)</f>
        <v>0</v>
      </c>
      <c r="BL147" s="16" t="s">
        <v>170</v>
      </c>
      <c r="BM147" s="220" t="s">
        <v>171</v>
      </c>
    </row>
    <row r="148" spans="1:65" s="13" customFormat="1">
      <c r="B148" s="222"/>
      <c r="C148" s="223"/>
      <c r="D148" s="224" t="s">
        <v>150</v>
      </c>
      <c r="E148" s="225" t="s">
        <v>1</v>
      </c>
      <c r="F148" s="226" t="s">
        <v>155</v>
      </c>
      <c r="G148" s="223"/>
      <c r="H148" s="227">
        <v>4.16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150</v>
      </c>
      <c r="AU148" s="233" t="s">
        <v>120</v>
      </c>
      <c r="AV148" s="13" t="s">
        <v>120</v>
      </c>
      <c r="AW148" s="13" t="s">
        <v>30</v>
      </c>
      <c r="AX148" s="13" t="s">
        <v>77</v>
      </c>
      <c r="AY148" s="233" t="s">
        <v>141</v>
      </c>
    </row>
    <row r="149" spans="1:65" s="13" customFormat="1">
      <c r="B149" s="222"/>
      <c r="C149" s="223"/>
      <c r="D149" s="224" t="s">
        <v>150</v>
      </c>
      <c r="E149" s="225" t="s">
        <v>1</v>
      </c>
      <c r="F149" s="226" t="s">
        <v>172</v>
      </c>
      <c r="G149" s="223"/>
      <c r="H149" s="227">
        <v>2.5880000000000001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150</v>
      </c>
      <c r="AU149" s="233" t="s">
        <v>120</v>
      </c>
      <c r="AV149" s="13" t="s">
        <v>120</v>
      </c>
      <c r="AW149" s="13" t="s">
        <v>30</v>
      </c>
      <c r="AX149" s="13" t="s">
        <v>77</v>
      </c>
      <c r="AY149" s="233" t="s">
        <v>141</v>
      </c>
    </row>
    <row r="150" spans="1:65" s="14" customFormat="1">
      <c r="B150" s="234"/>
      <c r="C150" s="235"/>
      <c r="D150" s="224" t="s">
        <v>150</v>
      </c>
      <c r="E150" s="236" t="s">
        <v>1</v>
      </c>
      <c r="F150" s="237" t="s">
        <v>157</v>
      </c>
      <c r="G150" s="235"/>
      <c r="H150" s="238">
        <v>6.7480000000000002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150</v>
      </c>
      <c r="AU150" s="244" t="s">
        <v>120</v>
      </c>
      <c r="AV150" s="14" t="s">
        <v>148</v>
      </c>
      <c r="AW150" s="14" t="s">
        <v>30</v>
      </c>
      <c r="AX150" s="14" t="s">
        <v>85</v>
      </c>
      <c r="AY150" s="244" t="s">
        <v>141</v>
      </c>
    </row>
    <row r="151" spans="1:65" s="2" customFormat="1" ht="14.45" customHeight="1">
      <c r="A151" s="34"/>
      <c r="B151" s="35"/>
      <c r="C151" s="209" t="s">
        <v>142</v>
      </c>
      <c r="D151" s="209" t="s">
        <v>144</v>
      </c>
      <c r="E151" s="210" t="s">
        <v>173</v>
      </c>
      <c r="F151" s="211" t="s">
        <v>174</v>
      </c>
      <c r="G151" s="212" t="s">
        <v>175</v>
      </c>
      <c r="H151" s="213">
        <v>6.47</v>
      </c>
      <c r="I151" s="214"/>
      <c r="J151" s="213">
        <f>ROUND(I151*H151,3)</f>
        <v>0</v>
      </c>
      <c r="K151" s="215"/>
      <c r="L151" s="37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3.0700000000000002E-2</v>
      </c>
      <c r="T151" s="219">
        <f>S151*H151</f>
        <v>0.198629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148</v>
      </c>
      <c r="AT151" s="220" t="s">
        <v>144</v>
      </c>
      <c r="AU151" s="220" t="s">
        <v>120</v>
      </c>
      <c r="AY151" s="16" t="s">
        <v>141</v>
      </c>
      <c r="BE151" s="114">
        <f>IF(N151="základná",J151,0)</f>
        <v>0</v>
      </c>
      <c r="BF151" s="114">
        <f>IF(N151="znížená",J151,0)</f>
        <v>0</v>
      </c>
      <c r="BG151" s="114">
        <f>IF(N151="zákl. prenesená",J151,0)</f>
        <v>0</v>
      </c>
      <c r="BH151" s="114">
        <f>IF(N151="zníž. prenesená",J151,0)</f>
        <v>0</v>
      </c>
      <c r="BI151" s="114">
        <f>IF(N151="nulová",J151,0)</f>
        <v>0</v>
      </c>
      <c r="BJ151" s="16" t="s">
        <v>120</v>
      </c>
      <c r="BK151" s="221">
        <f>ROUND(I151*H151,3)</f>
        <v>0</v>
      </c>
      <c r="BL151" s="16" t="s">
        <v>148</v>
      </c>
      <c r="BM151" s="220" t="s">
        <v>176</v>
      </c>
    </row>
    <row r="152" spans="1:65" s="13" customFormat="1">
      <c r="B152" s="222"/>
      <c r="C152" s="223"/>
      <c r="D152" s="224" t="s">
        <v>150</v>
      </c>
      <c r="E152" s="225" t="s">
        <v>1</v>
      </c>
      <c r="F152" s="226" t="s">
        <v>177</v>
      </c>
      <c r="G152" s="223"/>
      <c r="H152" s="227">
        <v>6.47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150</v>
      </c>
      <c r="AU152" s="233" t="s">
        <v>120</v>
      </c>
      <c r="AV152" s="13" t="s">
        <v>120</v>
      </c>
      <c r="AW152" s="13" t="s">
        <v>30</v>
      </c>
      <c r="AX152" s="13" t="s">
        <v>85</v>
      </c>
      <c r="AY152" s="233" t="s">
        <v>141</v>
      </c>
    </row>
    <row r="153" spans="1:65" s="2" customFormat="1" ht="14.45" customHeight="1">
      <c r="A153" s="34"/>
      <c r="B153" s="35"/>
      <c r="C153" s="209" t="s">
        <v>178</v>
      </c>
      <c r="D153" s="209" t="s">
        <v>144</v>
      </c>
      <c r="E153" s="210" t="s">
        <v>179</v>
      </c>
      <c r="F153" s="211" t="s">
        <v>180</v>
      </c>
      <c r="G153" s="212" t="s">
        <v>181</v>
      </c>
      <c r="H153" s="213">
        <v>0.19900000000000001</v>
      </c>
      <c r="I153" s="214"/>
      <c r="J153" s="213">
        <f>ROUND(I153*H153,3)</f>
        <v>0</v>
      </c>
      <c r="K153" s="215"/>
      <c r="L153" s="37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148</v>
      </c>
      <c r="AT153" s="220" t="s">
        <v>144</v>
      </c>
      <c r="AU153" s="220" t="s">
        <v>120</v>
      </c>
      <c r="AY153" s="16" t="s">
        <v>141</v>
      </c>
      <c r="BE153" s="114">
        <f>IF(N153="základná",J153,0)</f>
        <v>0</v>
      </c>
      <c r="BF153" s="114">
        <f>IF(N153="znížená",J153,0)</f>
        <v>0</v>
      </c>
      <c r="BG153" s="114">
        <f>IF(N153="zákl. prenesená",J153,0)</f>
        <v>0</v>
      </c>
      <c r="BH153" s="114">
        <f>IF(N153="zníž. prenesená",J153,0)</f>
        <v>0</v>
      </c>
      <c r="BI153" s="114">
        <f>IF(N153="nulová",J153,0)</f>
        <v>0</v>
      </c>
      <c r="BJ153" s="16" t="s">
        <v>120</v>
      </c>
      <c r="BK153" s="221">
        <f>ROUND(I153*H153,3)</f>
        <v>0</v>
      </c>
      <c r="BL153" s="16" t="s">
        <v>148</v>
      </c>
      <c r="BM153" s="220" t="s">
        <v>182</v>
      </c>
    </row>
    <row r="154" spans="1:65" s="2" customFormat="1" ht="24.2" customHeight="1">
      <c r="A154" s="34"/>
      <c r="B154" s="35"/>
      <c r="C154" s="209" t="s">
        <v>183</v>
      </c>
      <c r="D154" s="209" t="s">
        <v>144</v>
      </c>
      <c r="E154" s="210" t="s">
        <v>184</v>
      </c>
      <c r="F154" s="211" t="s">
        <v>185</v>
      </c>
      <c r="G154" s="212" t="s">
        <v>181</v>
      </c>
      <c r="H154" s="213">
        <v>2.9849999999999999</v>
      </c>
      <c r="I154" s="214"/>
      <c r="J154" s="213">
        <f>ROUND(I154*H154,3)</f>
        <v>0</v>
      </c>
      <c r="K154" s="215"/>
      <c r="L154" s="37"/>
      <c r="M154" s="216" t="s">
        <v>1</v>
      </c>
      <c r="N154" s="217" t="s">
        <v>43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148</v>
      </c>
      <c r="AT154" s="220" t="s">
        <v>144</v>
      </c>
      <c r="AU154" s="220" t="s">
        <v>120</v>
      </c>
      <c r="AY154" s="16" t="s">
        <v>141</v>
      </c>
      <c r="BE154" s="114">
        <f>IF(N154="základná",J154,0)</f>
        <v>0</v>
      </c>
      <c r="BF154" s="114">
        <f>IF(N154="znížená",J154,0)</f>
        <v>0</v>
      </c>
      <c r="BG154" s="114">
        <f>IF(N154="zákl. prenesená",J154,0)</f>
        <v>0</v>
      </c>
      <c r="BH154" s="114">
        <f>IF(N154="zníž. prenesená",J154,0)</f>
        <v>0</v>
      </c>
      <c r="BI154" s="114">
        <f>IF(N154="nulová",J154,0)</f>
        <v>0</v>
      </c>
      <c r="BJ154" s="16" t="s">
        <v>120</v>
      </c>
      <c r="BK154" s="221">
        <f>ROUND(I154*H154,3)</f>
        <v>0</v>
      </c>
      <c r="BL154" s="16" t="s">
        <v>148</v>
      </c>
      <c r="BM154" s="220" t="s">
        <v>186</v>
      </c>
    </row>
    <row r="155" spans="1:65" s="13" customFormat="1">
      <c r="B155" s="222"/>
      <c r="C155" s="223"/>
      <c r="D155" s="224" t="s">
        <v>150</v>
      </c>
      <c r="E155" s="223"/>
      <c r="F155" s="226" t="s">
        <v>187</v>
      </c>
      <c r="G155" s="223"/>
      <c r="H155" s="227">
        <v>2.9849999999999999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150</v>
      </c>
      <c r="AU155" s="233" t="s">
        <v>120</v>
      </c>
      <c r="AV155" s="13" t="s">
        <v>120</v>
      </c>
      <c r="AW155" s="13" t="s">
        <v>4</v>
      </c>
      <c r="AX155" s="13" t="s">
        <v>85</v>
      </c>
      <c r="AY155" s="233" t="s">
        <v>141</v>
      </c>
    </row>
    <row r="156" spans="1:65" s="2" customFormat="1" ht="24.2" customHeight="1">
      <c r="A156" s="34"/>
      <c r="B156" s="35"/>
      <c r="C156" s="209" t="s">
        <v>165</v>
      </c>
      <c r="D156" s="209" t="s">
        <v>144</v>
      </c>
      <c r="E156" s="210" t="s">
        <v>188</v>
      </c>
      <c r="F156" s="211" t="s">
        <v>189</v>
      </c>
      <c r="G156" s="212" t="s">
        <v>181</v>
      </c>
      <c r="H156" s="213">
        <v>0.19900000000000001</v>
      </c>
      <c r="I156" s="214"/>
      <c r="J156" s="213">
        <f>ROUND(I156*H156,3)</f>
        <v>0</v>
      </c>
      <c r="K156" s="215"/>
      <c r="L156" s="37"/>
      <c r="M156" s="216" t="s">
        <v>1</v>
      </c>
      <c r="N156" s="217" t="s">
        <v>43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148</v>
      </c>
      <c r="AT156" s="220" t="s">
        <v>144</v>
      </c>
      <c r="AU156" s="220" t="s">
        <v>120</v>
      </c>
      <c r="AY156" s="16" t="s">
        <v>141</v>
      </c>
      <c r="BE156" s="114">
        <f>IF(N156="základná",J156,0)</f>
        <v>0</v>
      </c>
      <c r="BF156" s="114">
        <f>IF(N156="znížená",J156,0)</f>
        <v>0</v>
      </c>
      <c r="BG156" s="114">
        <f>IF(N156="zákl. prenesená",J156,0)</f>
        <v>0</v>
      </c>
      <c r="BH156" s="114">
        <f>IF(N156="zníž. prenesená",J156,0)</f>
        <v>0</v>
      </c>
      <c r="BI156" s="114">
        <f>IF(N156="nulová",J156,0)</f>
        <v>0</v>
      </c>
      <c r="BJ156" s="16" t="s">
        <v>120</v>
      </c>
      <c r="BK156" s="221">
        <f>ROUND(I156*H156,3)</f>
        <v>0</v>
      </c>
      <c r="BL156" s="16" t="s">
        <v>148</v>
      </c>
      <c r="BM156" s="220" t="s">
        <v>190</v>
      </c>
    </row>
    <row r="157" spans="1:65" s="2" customFormat="1" ht="24.2" customHeight="1">
      <c r="A157" s="34"/>
      <c r="B157" s="35"/>
      <c r="C157" s="209" t="s">
        <v>191</v>
      </c>
      <c r="D157" s="209" t="s">
        <v>144</v>
      </c>
      <c r="E157" s="210" t="s">
        <v>192</v>
      </c>
      <c r="F157" s="211" t="s">
        <v>193</v>
      </c>
      <c r="G157" s="212" t="s">
        <v>181</v>
      </c>
      <c r="H157" s="213">
        <v>0.19900000000000001</v>
      </c>
      <c r="I157" s="214"/>
      <c r="J157" s="213">
        <f>ROUND(I157*H157,3)</f>
        <v>0</v>
      </c>
      <c r="K157" s="215"/>
      <c r="L157" s="37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148</v>
      </c>
      <c r="AT157" s="220" t="s">
        <v>144</v>
      </c>
      <c r="AU157" s="220" t="s">
        <v>120</v>
      </c>
      <c r="AY157" s="16" t="s">
        <v>141</v>
      </c>
      <c r="BE157" s="114">
        <f>IF(N157="základná",J157,0)</f>
        <v>0</v>
      </c>
      <c r="BF157" s="114">
        <f>IF(N157="znížená",J157,0)</f>
        <v>0</v>
      </c>
      <c r="BG157" s="114">
        <f>IF(N157="zákl. prenesená",J157,0)</f>
        <v>0</v>
      </c>
      <c r="BH157" s="114">
        <f>IF(N157="zníž. prenesená",J157,0)</f>
        <v>0</v>
      </c>
      <c r="BI157" s="114">
        <f>IF(N157="nulová",J157,0)</f>
        <v>0</v>
      </c>
      <c r="BJ157" s="16" t="s">
        <v>120</v>
      </c>
      <c r="BK157" s="221">
        <f>ROUND(I157*H157,3)</f>
        <v>0</v>
      </c>
      <c r="BL157" s="16" t="s">
        <v>148</v>
      </c>
      <c r="BM157" s="220" t="s">
        <v>194</v>
      </c>
    </row>
    <row r="158" spans="1:65" s="12" customFormat="1" ht="22.7" customHeight="1">
      <c r="B158" s="193"/>
      <c r="C158" s="194"/>
      <c r="D158" s="195" t="s">
        <v>76</v>
      </c>
      <c r="E158" s="207" t="s">
        <v>195</v>
      </c>
      <c r="F158" s="207" t="s">
        <v>196</v>
      </c>
      <c r="G158" s="194"/>
      <c r="H158" s="194"/>
      <c r="I158" s="197"/>
      <c r="J158" s="208">
        <f>BK158</f>
        <v>0</v>
      </c>
      <c r="K158" s="194"/>
      <c r="L158" s="199"/>
      <c r="M158" s="200"/>
      <c r="N158" s="201"/>
      <c r="O158" s="201"/>
      <c r="P158" s="202">
        <f>P159</f>
        <v>0</v>
      </c>
      <c r="Q158" s="201"/>
      <c r="R158" s="202">
        <f>R159</f>
        <v>0</v>
      </c>
      <c r="S158" s="201"/>
      <c r="T158" s="203">
        <f>T159</f>
        <v>0</v>
      </c>
      <c r="AR158" s="204" t="s">
        <v>85</v>
      </c>
      <c r="AT158" s="205" t="s">
        <v>76</v>
      </c>
      <c r="AU158" s="205" t="s">
        <v>85</v>
      </c>
      <c r="AY158" s="204" t="s">
        <v>141</v>
      </c>
      <c r="BK158" s="206">
        <f>BK159</f>
        <v>0</v>
      </c>
    </row>
    <row r="159" spans="1:65" s="2" customFormat="1" ht="24.2" customHeight="1">
      <c r="A159" s="34"/>
      <c r="B159" s="35"/>
      <c r="C159" s="209" t="s">
        <v>197</v>
      </c>
      <c r="D159" s="209" t="s">
        <v>144</v>
      </c>
      <c r="E159" s="210" t="s">
        <v>198</v>
      </c>
      <c r="F159" s="211" t="s">
        <v>199</v>
      </c>
      <c r="G159" s="212" t="s">
        <v>181</v>
      </c>
      <c r="H159" s="213">
        <v>0.36399999999999999</v>
      </c>
      <c r="I159" s="214"/>
      <c r="J159" s="213">
        <f>ROUND(I159*H159,3)</f>
        <v>0</v>
      </c>
      <c r="K159" s="215"/>
      <c r="L159" s="37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148</v>
      </c>
      <c r="AT159" s="220" t="s">
        <v>144</v>
      </c>
      <c r="AU159" s="220" t="s">
        <v>120</v>
      </c>
      <c r="AY159" s="16" t="s">
        <v>141</v>
      </c>
      <c r="BE159" s="114">
        <f>IF(N159="základná",J159,0)</f>
        <v>0</v>
      </c>
      <c r="BF159" s="114">
        <f>IF(N159="znížená",J159,0)</f>
        <v>0</v>
      </c>
      <c r="BG159" s="114">
        <f>IF(N159="zákl. prenesená",J159,0)</f>
        <v>0</v>
      </c>
      <c r="BH159" s="114">
        <f>IF(N159="zníž. prenesená",J159,0)</f>
        <v>0</v>
      </c>
      <c r="BI159" s="114">
        <f>IF(N159="nulová",J159,0)</f>
        <v>0</v>
      </c>
      <c r="BJ159" s="16" t="s">
        <v>120</v>
      </c>
      <c r="BK159" s="221">
        <f>ROUND(I159*H159,3)</f>
        <v>0</v>
      </c>
      <c r="BL159" s="16" t="s">
        <v>148</v>
      </c>
      <c r="BM159" s="220" t="s">
        <v>200</v>
      </c>
    </row>
    <row r="160" spans="1:65" s="12" customFormat="1" ht="25.9" customHeight="1">
      <c r="B160" s="193"/>
      <c r="C160" s="194"/>
      <c r="D160" s="195" t="s">
        <v>76</v>
      </c>
      <c r="E160" s="196" t="s">
        <v>201</v>
      </c>
      <c r="F160" s="196" t="s">
        <v>202</v>
      </c>
      <c r="G160" s="194"/>
      <c r="H160" s="194"/>
      <c r="I160" s="197"/>
      <c r="J160" s="198">
        <f>BK160</f>
        <v>0</v>
      </c>
      <c r="K160" s="194"/>
      <c r="L160" s="199"/>
      <c r="M160" s="200"/>
      <c r="N160" s="201"/>
      <c r="O160" s="201"/>
      <c r="P160" s="202">
        <f>P161+P166+P170+P181</f>
        <v>0</v>
      </c>
      <c r="Q160" s="201"/>
      <c r="R160" s="202">
        <f>R161+R166+R170+R181</f>
        <v>0.62344759999999999</v>
      </c>
      <c r="S160" s="201"/>
      <c r="T160" s="203">
        <f>T161+T166+T170+T181</f>
        <v>0</v>
      </c>
      <c r="AR160" s="204" t="s">
        <v>120</v>
      </c>
      <c r="AT160" s="205" t="s">
        <v>76</v>
      </c>
      <c r="AU160" s="205" t="s">
        <v>77</v>
      </c>
      <c r="AY160" s="204" t="s">
        <v>141</v>
      </c>
      <c r="BK160" s="206">
        <f>BK161+BK166+BK170+BK181</f>
        <v>0</v>
      </c>
    </row>
    <row r="161" spans="1:65" s="12" customFormat="1" ht="22.7" customHeight="1">
      <c r="B161" s="193"/>
      <c r="C161" s="194"/>
      <c r="D161" s="195" t="s">
        <v>76</v>
      </c>
      <c r="E161" s="207" t="s">
        <v>203</v>
      </c>
      <c r="F161" s="207" t="s">
        <v>204</v>
      </c>
      <c r="G161" s="194"/>
      <c r="H161" s="194"/>
      <c r="I161" s="197"/>
      <c r="J161" s="208">
        <f>BK161</f>
        <v>0</v>
      </c>
      <c r="K161" s="194"/>
      <c r="L161" s="199"/>
      <c r="M161" s="200"/>
      <c r="N161" s="201"/>
      <c r="O161" s="201"/>
      <c r="P161" s="202">
        <f>SUM(P162:P165)</f>
        <v>0</v>
      </c>
      <c r="Q161" s="201"/>
      <c r="R161" s="202">
        <f>SUM(R162:R165)</f>
        <v>1.13872E-2</v>
      </c>
      <c r="S161" s="201"/>
      <c r="T161" s="203">
        <f>SUM(T162:T165)</f>
        <v>0</v>
      </c>
      <c r="AR161" s="204" t="s">
        <v>120</v>
      </c>
      <c r="AT161" s="205" t="s">
        <v>76</v>
      </c>
      <c r="AU161" s="205" t="s">
        <v>85</v>
      </c>
      <c r="AY161" s="204" t="s">
        <v>141</v>
      </c>
      <c r="BK161" s="206">
        <f>SUM(BK162:BK165)</f>
        <v>0</v>
      </c>
    </row>
    <row r="162" spans="1:65" s="2" customFormat="1" ht="24.2" customHeight="1">
      <c r="A162" s="34"/>
      <c r="B162" s="35"/>
      <c r="C162" s="209" t="s">
        <v>205</v>
      </c>
      <c r="D162" s="209" t="s">
        <v>144</v>
      </c>
      <c r="E162" s="210" t="s">
        <v>206</v>
      </c>
      <c r="F162" s="211" t="s">
        <v>207</v>
      </c>
      <c r="G162" s="212" t="s">
        <v>147</v>
      </c>
      <c r="H162" s="213">
        <v>1.294</v>
      </c>
      <c r="I162" s="214"/>
      <c r="J162" s="213">
        <f>ROUND(I162*H162,3)</f>
        <v>0</v>
      </c>
      <c r="K162" s="215"/>
      <c r="L162" s="37"/>
      <c r="M162" s="216" t="s">
        <v>1</v>
      </c>
      <c r="N162" s="217" t="s">
        <v>43</v>
      </c>
      <c r="O162" s="71"/>
      <c r="P162" s="218">
        <f>O162*H162</f>
        <v>0</v>
      </c>
      <c r="Q162" s="218">
        <v>4.0000000000000001E-3</v>
      </c>
      <c r="R162" s="218">
        <f>Q162*H162</f>
        <v>5.176E-3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170</v>
      </c>
      <c r="AT162" s="220" t="s">
        <v>144</v>
      </c>
      <c r="AU162" s="220" t="s">
        <v>120</v>
      </c>
      <c r="AY162" s="16" t="s">
        <v>141</v>
      </c>
      <c r="BE162" s="114">
        <f>IF(N162="základná",J162,0)</f>
        <v>0</v>
      </c>
      <c r="BF162" s="114">
        <f>IF(N162="znížená",J162,0)</f>
        <v>0</v>
      </c>
      <c r="BG162" s="114">
        <f>IF(N162="zákl. prenesená",J162,0)</f>
        <v>0</v>
      </c>
      <c r="BH162" s="114">
        <f>IF(N162="zníž. prenesená",J162,0)</f>
        <v>0</v>
      </c>
      <c r="BI162" s="114">
        <f>IF(N162="nulová",J162,0)</f>
        <v>0</v>
      </c>
      <c r="BJ162" s="16" t="s">
        <v>120</v>
      </c>
      <c r="BK162" s="221">
        <f>ROUND(I162*H162,3)</f>
        <v>0</v>
      </c>
      <c r="BL162" s="16" t="s">
        <v>170</v>
      </c>
      <c r="BM162" s="220" t="s">
        <v>208</v>
      </c>
    </row>
    <row r="163" spans="1:65" s="13" customFormat="1">
      <c r="B163" s="222"/>
      <c r="C163" s="223"/>
      <c r="D163" s="224" t="s">
        <v>150</v>
      </c>
      <c r="E163" s="225" t="s">
        <v>1</v>
      </c>
      <c r="F163" s="226" t="s">
        <v>209</v>
      </c>
      <c r="G163" s="223"/>
      <c r="H163" s="227">
        <v>1.294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150</v>
      </c>
      <c r="AU163" s="233" t="s">
        <v>120</v>
      </c>
      <c r="AV163" s="13" t="s">
        <v>120</v>
      </c>
      <c r="AW163" s="13" t="s">
        <v>30</v>
      </c>
      <c r="AX163" s="13" t="s">
        <v>85</v>
      </c>
      <c r="AY163" s="233" t="s">
        <v>141</v>
      </c>
    </row>
    <row r="164" spans="1:65" s="2" customFormat="1" ht="14.45" customHeight="1">
      <c r="A164" s="34"/>
      <c r="B164" s="35"/>
      <c r="C164" s="245" t="s">
        <v>210</v>
      </c>
      <c r="D164" s="245" t="s">
        <v>211</v>
      </c>
      <c r="E164" s="246" t="s">
        <v>212</v>
      </c>
      <c r="F164" s="247" t="s">
        <v>213</v>
      </c>
      <c r="G164" s="248" t="s">
        <v>147</v>
      </c>
      <c r="H164" s="249">
        <v>1.294</v>
      </c>
      <c r="I164" s="250"/>
      <c r="J164" s="249">
        <f>ROUND(I164*H164,3)</f>
        <v>0</v>
      </c>
      <c r="K164" s="251"/>
      <c r="L164" s="252"/>
      <c r="M164" s="253" t="s">
        <v>1</v>
      </c>
      <c r="N164" s="254" t="s">
        <v>43</v>
      </c>
      <c r="O164" s="71"/>
      <c r="P164" s="218">
        <f>O164*H164</f>
        <v>0</v>
      </c>
      <c r="Q164" s="218">
        <v>4.7999999999999996E-3</v>
      </c>
      <c r="R164" s="218">
        <f>Q164*H164</f>
        <v>6.2112000000000001E-3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214</v>
      </c>
      <c r="AT164" s="220" t="s">
        <v>211</v>
      </c>
      <c r="AU164" s="220" t="s">
        <v>120</v>
      </c>
      <c r="AY164" s="16" t="s">
        <v>141</v>
      </c>
      <c r="BE164" s="114">
        <f>IF(N164="základná",J164,0)</f>
        <v>0</v>
      </c>
      <c r="BF164" s="114">
        <f>IF(N164="znížená",J164,0)</f>
        <v>0</v>
      </c>
      <c r="BG164" s="114">
        <f>IF(N164="zákl. prenesená",J164,0)</f>
        <v>0</v>
      </c>
      <c r="BH164" s="114">
        <f>IF(N164="zníž. prenesená",J164,0)</f>
        <v>0</v>
      </c>
      <c r="BI164" s="114">
        <f>IF(N164="nulová",J164,0)</f>
        <v>0</v>
      </c>
      <c r="BJ164" s="16" t="s">
        <v>120</v>
      </c>
      <c r="BK164" s="221">
        <f>ROUND(I164*H164,3)</f>
        <v>0</v>
      </c>
      <c r="BL164" s="16" t="s">
        <v>170</v>
      </c>
      <c r="BM164" s="220" t="s">
        <v>215</v>
      </c>
    </row>
    <row r="165" spans="1:65" s="13" customFormat="1">
      <c r="B165" s="222"/>
      <c r="C165" s="223"/>
      <c r="D165" s="224" t="s">
        <v>150</v>
      </c>
      <c r="E165" s="225" t="s">
        <v>1</v>
      </c>
      <c r="F165" s="226" t="s">
        <v>209</v>
      </c>
      <c r="G165" s="223"/>
      <c r="H165" s="227">
        <v>1.294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150</v>
      </c>
      <c r="AU165" s="233" t="s">
        <v>120</v>
      </c>
      <c r="AV165" s="13" t="s">
        <v>120</v>
      </c>
      <c r="AW165" s="13" t="s">
        <v>30</v>
      </c>
      <c r="AX165" s="13" t="s">
        <v>85</v>
      </c>
      <c r="AY165" s="233" t="s">
        <v>141</v>
      </c>
    </row>
    <row r="166" spans="1:65" s="12" customFormat="1" ht="22.7" customHeight="1">
      <c r="B166" s="193"/>
      <c r="C166" s="194"/>
      <c r="D166" s="195" t="s">
        <v>76</v>
      </c>
      <c r="E166" s="207" t="s">
        <v>216</v>
      </c>
      <c r="F166" s="207" t="s">
        <v>217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SUM(P167:P169)</f>
        <v>0</v>
      </c>
      <c r="Q166" s="201"/>
      <c r="R166" s="202">
        <f>SUM(R167:R169)</f>
        <v>5.8735000000000002E-2</v>
      </c>
      <c r="S166" s="201"/>
      <c r="T166" s="203">
        <f>SUM(T167:T169)</f>
        <v>0</v>
      </c>
      <c r="AR166" s="204" t="s">
        <v>120</v>
      </c>
      <c r="AT166" s="205" t="s">
        <v>76</v>
      </c>
      <c r="AU166" s="205" t="s">
        <v>85</v>
      </c>
      <c r="AY166" s="204" t="s">
        <v>141</v>
      </c>
      <c r="BK166" s="206">
        <f>SUM(BK167:BK169)</f>
        <v>0</v>
      </c>
    </row>
    <row r="167" spans="1:65" s="2" customFormat="1" ht="24.2" customHeight="1">
      <c r="A167" s="34"/>
      <c r="B167" s="35"/>
      <c r="C167" s="209" t="s">
        <v>218</v>
      </c>
      <c r="D167" s="209" t="s">
        <v>144</v>
      </c>
      <c r="E167" s="210" t="s">
        <v>219</v>
      </c>
      <c r="F167" s="211" t="s">
        <v>220</v>
      </c>
      <c r="G167" s="212" t="s">
        <v>175</v>
      </c>
      <c r="H167" s="213">
        <v>8.5</v>
      </c>
      <c r="I167" s="214"/>
      <c r="J167" s="213">
        <f>ROUND(I167*H167,3)</f>
        <v>0</v>
      </c>
      <c r="K167" s="215"/>
      <c r="L167" s="37"/>
      <c r="M167" s="216" t="s">
        <v>1</v>
      </c>
      <c r="N167" s="217" t="s">
        <v>43</v>
      </c>
      <c r="O167" s="71"/>
      <c r="P167" s="218">
        <f>O167*H167</f>
        <v>0</v>
      </c>
      <c r="Q167" s="218">
        <v>6.9100000000000003E-3</v>
      </c>
      <c r="R167" s="218">
        <f>Q167*H167</f>
        <v>5.8735000000000002E-2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170</v>
      </c>
      <c r="AT167" s="220" t="s">
        <v>144</v>
      </c>
      <c r="AU167" s="220" t="s">
        <v>120</v>
      </c>
      <c r="AY167" s="16" t="s">
        <v>141</v>
      </c>
      <c r="BE167" s="114">
        <f>IF(N167="základná",J167,0)</f>
        <v>0</v>
      </c>
      <c r="BF167" s="114">
        <f>IF(N167="znížená",J167,0)</f>
        <v>0</v>
      </c>
      <c r="BG167" s="114">
        <f>IF(N167="zákl. prenesená",J167,0)</f>
        <v>0</v>
      </c>
      <c r="BH167" s="114">
        <f>IF(N167="zníž. prenesená",J167,0)</f>
        <v>0</v>
      </c>
      <c r="BI167" s="114">
        <f>IF(N167="nulová",J167,0)</f>
        <v>0</v>
      </c>
      <c r="BJ167" s="16" t="s">
        <v>120</v>
      </c>
      <c r="BK167" s="221">
        <f>ROUND(I167*H167,3)</f>
        <v>0</v>
      </c>
      <c r="BL167" s="16" t="s">
        <v>170</v>
      </c>
      <c r="BM167" s="220" t="s">
        <v>221</v>
      </c>
    </row>
    <row r="168" spans="1:65" s="13" customFormat="1">
      <c r="B168" s="222"/>
      <c r="C168" s="223"/>
      <c r="D168" s="224" t="s">
        <v>150</v>
      </c>
      <c r="E168" s="225" t="s">
        <v>1</v>
      </c>
      <c r="F168" s="226" t="s">
        <v>222</v>
      </c>
      <c r="G168" s="223"/>
      <c r="H168" s="227">
        <v>8.5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150</v>
      </c>
      <c r="AU168" s="233" t="s">
        <v>120</v>
      </c>
      <c r="AV168" s="13" t="s">
        <v>120</v>
      </c>
      <c r="AW168" s="13" t="s">
        <v>30</v>
      </c>
      <c r="AX168" s="13" t="s">
        <v>85</v>
      </c>
      <c r="AY168" s="233" t="s">
        <v>141</v>
      </c>
    </row>
    <row r="169" spans="1:65" s="2" customFormat="1" ht="24.2" customHeight="1">
      <c r="A169" s="34"/>
      <c r="B169" s="35"/>
      <c r="C169" s="209" t="s">
        <v>223</v>
      </c>
      <c r="D169" s="209" t="s">
        <v>144</v>
      </c>
      <c r="E169" s="210" t="s">
        <v>224</v>
      </c>
      <c r="F169" s="211" t="s">
        <v>225</v>
      </c>
      <c r="G169" s="212" t="s">
        <v>181</v>
      </c>
      <c r="H169" s="213">
        <v>5.8999999999999997E-2</v>
      </c>
      <c r="I169" s="214"/>
      <c r="J169" s="213">
        <f>ROUND(I169*H169,3)</f>
        <v>0</v>
      </c>
      <c r="K169" s="215"/>
      <c r="L169" s="37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170</v>
      </c>
      <c r="AT169" s="220" t="s">
        <v>144</v>
      </c>
      <c r="AU169" s="220" t="s">
        <v>120</v>
      </c>
      <c r="AY169" s="16" t="s">
        <v>141</v>
      </c>
      <c r="BE169" s="114">
        <f>IF(N169="základná",J169,0)</f>
        <v>0</v>
      </c>
      <c r="BF169" s="114">
        <f>IF(N169="znížená",J169,0)</f>
        <v>0</v>
      </c>
      <c r="BG169" s="114">
        <f>IF(N169="zákl. prenesená",J169,0)</f>
        <v>0</v>
      </c>
      <c r="BH169" s="114">
        <f>IF(N169="zníž. prenesená",J169,0)</f>
        <v>0</v>
      </c>
      <c r="BI169" s="114">
        <f>IF(N169="nulová",J169,0)</f>
        <v>0</v>
      </c>
      <c r="BJ169" s="16" t="s">
        <v>120</v>
      </c>
      <c r="BK169" s="221">
        <f>ROUND(I169*H169,3)</f>
        <v>0</v>
      </c>
      <c r="BL169" s="16" t="s">
        <v>170</v>
      </c>
      <c r="BM169" s="220" t="s">
        <v>226</v>
      </c>
    </row>
    <row r="170" spans="1:65" s="12" customFormat="1" ht="22.7" customHeight="1">
      <c r="B170" s="193"/>
      <c r="C170" s="194"/>
      <c r="D170" s="195" t="s">
        <v>76</v>
      </c>
      <c r="E170" s="207" t="s">
        <v>227</v>
      </c>
      <c r="F170" s="207" t="s">
        <v>228</v>
      </c>
      <c r="G170" s="194"/>
      <c r="H170" s="194"/>
      <c r="I170" s="197"/>
      <c r="J170" s="208">
        <f>BK170</f>
        <v>0</v>
      </c>
      <c r="K170" s="194"/>
      <c r="L170" s="199"/>
      <c r="M170" s="200"/>
      <c r="N170" s="201"/>
      <c r="O170" s="201"/>
      <c r="P170" s="202">
        <f>SUM(P171:P180)</f>
        <v>0</v>
      </c>
      <c r="Q170" s="201"/>
      <c r="R170" s="202">
        <f>SUM(R171:R180)</f>
        <v>0.51816299999999993</v>
      </c>
      <c r="S170" s="201"/>
      <c r="T170" s="203">
        <f>SUM(T171:T180)</f>
        <v>0</v>
      </c>
      <c r="AR170" s="204" t="s">
        <v>120</v>
      </c>
      <c r="AT170" s="205" t="s">
        <v>76</v>
      </c>
      <c r="AU170" s="205" t="s">
        <v>85</v>
      </c>
      <c r="AY170" s="204" t="s">
        <v>141</v>
      </c>
      <c r="BK170" s="206">
        <f>SUM(BK171:BK180)</f>
        <v>0</v>
      </c>
    </row>
    <row r="171" spans="1:65" s="2" customFormat="1" ht="24.2" customHeight="1">
      <c r="A171" s="34"/>
      <c r="B171" s="35"/>
      <c r="C171" s="209" t="s">
        <v>170</v>
      </c>
      <c r="D171" s="209" t="s">
        <v>144</v>
      </c>
      <c r="E171" s="210" t="s">
        <v>229</v>
      </c>
      <c r="F171" s="211" t="s">
        <v>230</v>
      </c>
      <c r="G171" s="212" t="s">
        <v>175</v>
      </c>
      <c r="H171" s="213">
        <v>38.880000000000003</v>
      </c>
      <c r="I171" s="214"/>
      <c r="J171" s="213">
        <f>ROUND(I171*H171,3)</f>
        <v>0</v>
      </c>
      <c r="K171" s="215"/>
      <c r="L171" s="37"/>
      <c r="M171" s="216" t="s">
        <v>1</v>
      </c>
      <c r="N171" s="217" t="s">
        <v>43</v>
      </c>
      <c r="O171" s="71"/>
      <c r="P171" s="218">
        <f>O171*H171</f>
        <v>0</v>
      </c>
      <c r="Q171" s="218">
        <v>1.8000000000000001E-4</v>
      </c>
      <c r="R171" s="218">
        <f>Q171*H171</f>
        <v>6.998400000000001E-3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170</v>
      </c>
      <c r="AT171" s="220" t="s">
        <v>144</v>
      </c>
      <c r="AU171" s="220" t="s">
        <v>120</v>
      </c>
      <c r="AY171" s="16" t="s">
        <v>141</v>
      </c>
      <c r="BE171" s="114">
        <f>IF(N171="základná",J171,0)</f>
        <v>0</v>
      </c>
      <c r="BF171" s="114">
        <f>IF(N171="znížená",J171,0)</f>
        <v>0</v>
      </c>
      <c r="BG171" s="114">
        <f>IF(N171="zákl. prenesená",J171,0)</f>
        <v>0</v>
      </c>
      <c r="BH171" s="114">
        <f>IF(N171="zníž. prenesená",J171,0)</f>
        <v>0</v>
      </c>
      <c r="BI171" s="114">
        <f>IF(N171="nulová",J171,0)</f>
        <v>0</v>
      </c>
      <c r="BJ171" s="16" t="s">
        <v>120</v>
      </c>
      <c r="BK171" s="221">
        <f>ROUND(I171*H171,3)</f>
        <v>0</v>
      </c>
      <c r="BL171" s="16" t="s">
        <v>170</v>
      </c>
      <c r="BM171" s="220" t="s">
        <v>231</v>
      </c>
    </row>
    <row r="172" spans="1:65" s="13" customFormat="1">
      <c r="B172" s="222"/>
      <c r="C172" s="223"/>
      <c r="D172" s="224" t="s">
        <v>150</v>
      </c>
      <c r="E172" s="225" t="s">
        <v>1</v>
      </c>
      <c r="F172" s="226" t="s">
        <v>232</v>
      </c>
      <c r="G172" s="223"/>
      <c r="H172" s="227">
        <v>15.72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150</v>
      </c>
      <c r="AU172" s="233" t="s">
        <v>120</v>
      </c>
      <c r="AV172" s="13" t="s">
        <v>120</v>
      </c>
      <c r="AW172" s="13" t="s">
        <v>30</v>
      </c>
      <c r="AX172" s="13" t="s">
        <v>77</v>
      </c>
      <c r="AY172" s="233" t="s">
        <v>141</v>
      </c>
    </row>
    <row r="173" spans="1:65" s="13" customFormat="1">
      <c r="B173" s="222"/>
      <c r="C173" s="223"/>
      <c r="D173" s="224" t="s">
        <v>150</v>
      </c>
      <c r="E173" s="225" t="s">
        <v>1</v>
      </c>
      <c r="F173" s="226" t="s">
        <v>233</v>
      </c>
      <c r="G173" s="223"/>
      <c r="H173" s="227">
        <v>23.16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150</v>
      </c>
      <c r="AU173" s="233" t="s">
        <v>120</v>
      </c>
      <c r="AV173" s="13" t="s">
        <v>120</v>
      </c>
      <c r="AW173" s="13" t="s">
        <v>30</v>
      </c>
      <c r="AX173" s="13" t="s">
        <v>77</v>
      </c>
      <c r="AY173" s="233" t="s">
        <v>141</v>
      </c>
    </row>
    <row r="174" spans="1:65" s="14" customFormat="1">
      <c r="B174" s="234"/>
      <c r="C174" s="235"/>
      <c r="D174" s="224" t="s">
        <v>150</v>
      </c>
      <c r="E174" s="236" t="s">
        <v>1</v>
      </c>
      <c r="F174" s="237" t="s">
        <v>157</v>
      </c>
      <c r="G174" s="235"/>
      <c r="H174" s="238">
        <v>38.880000000000003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150</v>
      </c>
      <c r="AU174" s="244" t="s">
        <v>120</v>
      </c>
      <c r="AV174" s="14" t="s">
        <v>148</v>
      </c>
      <c r="AW174" s="14" t="s">
        <v>30</v>
      </c>
      <c r="AX174" s="14" t="s">
        <v>85</v>
      </c>
      <c r="AY174" s="244" t="s">
        <v>141</v>
      </c>
    </row>
    <row r="175" spans="1:65" s="2" customFormat="1" ht="37.700000000000003" customHeight="1">
      <c r="A175" s="34"/>
      <c r="B175" s="35"/>
      <c r="C175" s="245" t="s">
        <v>234</v>
      </c>
      <c r="D175" s="245" t="s">
        <v>211</v>
      </c>
      <c r="E175" s="246" t="s">
        <v>235</v>
      </c>
      <c r="F175" s="247" t="s">
        <v>236</v>
      </c>
      <c r="G175" s="248" t="s">
        <v>237</v>
      </c>
      <c r="H175" s="249">
        <v>1</v>
      </c>
      <c r="I175" s="250"/>
      <c r="J175" s="249">
        <f>ROUND(I175*H175,3)</f>
        <v>0</v>
      </c>
      <c r="K175" s="251"/>
      <c r="L175" s="252"/>
      <c r="M175" s="253" t="s">
        <v>1</v>
      </c>
      <c r="N175" s="254" t="s">
        <v>43</v>
      </c>
      <c r="O175" s="71"/>
      <c r="P175" s="218">
        <f>O175*H175</f>
        <v>0</v>
      </c>
      <c r="Q175" s="218">
        <v>0.2</v>
      </c>
      <c r="R175" s="218">
        <f>Q175*H175</f>
        <v>0.2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214</v>
      </c>
      <c r="AT175" s="220" t="s">
        <v>211</v>
      </c>
      <c r="AU175" s="220" t="s">
        <v>120</v>
      </c>
      <c r="AY175" s="16" t="s">
        <v>141</v>
      </c>
      <c r="BE175" s="114">
        <f>IF(N175="základná",J175,0)</f>
        <v>0</v>
      </c>
      <c r="BF175" s="114">
        <f>IF(N175="znížená",J175,0)</f>
        <v>0</v>
      </c>
      <c r="BG175" s="114">
        <f>IF(N175="zákl. prenesená",J175,0)</f>
        <v>0</v>
      </c>
      <c r="BH175" s="114">
        <f>IF(N175="zníž. prenesená",J175,0)</f>
        <v>0</v>
      </c>
      <c r="BI175" s="114">
        <f>IF(N175="nulová",J175,0)</f>
        <v>0</v>
      </c>
      <c r="BJ175" s="16" t="s">
        <v>120</v>
      </c>
      <c r="BK175" s="221">
        <f>ROUND(I175*H175,3)</f>
        <v>0</v>
      </c>
      <c r="BL175" s="16" t="s">
        <v>170</v>
      </c>
      <c r="BM175" s="220" t="s">
        <v>238</v>
      </c>
    </row>
    <row r="176" spans="1:65" s="2" customFormat="1" ht="37.700000000000003" customHeight="1">
      <c r="A176" s="34"/>
      <c r="B176" s="35"/>
      <c r="C176" s="245" t="s">
        <v>239</v>
      </c>
      <c r="D176" s="245" t="s">
        <v>211</v>
      </c>
      <c r="E176" s="246" t="s">
        <v>240</v>
      </c>
      <c r="F176" s="247" t="s">
        <v>241</v>
      </c>
      <c r="G176" s="248" t="s">
        <v>237</v>
      </c>
      <c r="H176" s="249">
        <v>1</v>
      </c>
      <c r="I176" s="250"/>
      <c r="J176" s="249">
        <f>ROUND(I176*H176,3)</f>
        <v>0</v>
      </c>
      <c r="K176" s="251"/>
      <c r="L176" s="252"/>
      <c r="M176" s="253" t="s">
        <v>1</v>
      </c>
      <c r="N176" s="254" t="s">
        <v>43</v>
      </c>
      <c r="O176" s="71"/>
      <c r="P176" s="218">
        <f>O176*H176</f>
        <v>0</v>
      </c>
      <c r="Q176" s="218">
        <v>0.3</v>
      </c>
      <c r="R176" s="218">
        <f>Q176*H176</f>
        <v>0.3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214</v>
      </c>
      <c r="AT176" s="220" t="s">
        <v>211</v>
      </c>
      <c r="AU176" s="220" t="s">
        <v>120</v>
      </c>
      <c r="AY176" s="16" t="s">
        <v>141</v>
      </c>
      <c r="BE176" s="114">
        <f>IF(N176="základná",J176,0)</f>
        <v>0</v>
      </c>
      <c r="BF176" s="114">
        <f>IF(N176="znížená",J176,0)</f>
        <v>0</v>
      </c>
      <c r="BG176" s="114">
        <f>IF(N176="zákl. prenesená",J176,0)</f>
        <v>0</v>
      </c>
      <c r="BH176" s="114">
        <f>IF(N176="zníž. prenesená",J176,0)</f>
        <v>0</v>
      </c>
      <c r="BI176" s="114">
        <f>IF(N176="nulová",J176,0)</f>
        <v>0</v>
      </c>
      <c r="BJ176" s="16" t="s">
        <v>120</v>
      </c>
      <c r="BK176" s="221">
        <f>ROUND(I176*H176,3)</f>
        <v>0</v>
      </c>
      <c r="BL176" s="16" t="s">
        <v>170</v>
      </c>
      <c r="BM176" s="220" t="s">
        <v>242</v>
      </c>
    </row>
    <row r="177" spans="1:65" s="2" customFormat="1" ht="14.45" customHeight="1">
      <c r="A177" s="34"/>
      <c r="B177" s="35"/>
      <c r="C177" s="245" t="s">
        <v>243</v>
      </c>
      <c r="D177" s="245" t="s">
        <v>211</v>
      </c>
      <c r="E177" s="246" t="s">
        <v>244</v>
      </c>
      <c r="F177" s="247" t="s">
        <v>245</v>
      </c>
      <c r="G177" s="248" t="s">
        <v>246</v>
      </c>
      <c r="H177" s="249">
        <v>1</v>
      </c>
      <c r="I177" s="250"/>
      <c r="J177" s="249">
        <f>ROUND(I177*H177,3)</f>
        <v>0</v>
      </c>
      <c r="K177" s="251"/>
      <c r="L177" s="252"/>
      <c r="M177" s="253" t="s">
        <v>1</v>
      </c>
      <c r="N177" s="254" t="s">
        <v>43</v>
      </c>
      <c r="O177" s="71"/>
      <c r="P177" s="218">
        <f>O177*H177</f>
        <v>0</v>
      </c>
      <c r="Q177" s="218">
        <v>0.01</v>
      </c>
      <c r="R177" s="218">
        <f>Q177*H177</f>
        <v>0.01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214</v>
      </c>
      <c r="AT177" s="220" t="s">
        <v>211</v>
      </c>
      <c r="AU177" s="220" t="s">
        <v>120</v>
      </c>
      <c r="AY177" s="16" t="s">
        <v>141</v>
      </c>
      <c r="BE177" s="114">
        <f>IF(N177="základná",J177,0)</f>
        <v>0</v>
      </c>
      <c r="BF177" s="114">
        <f>IF(N177="znížená",J177,0)</f>
        <v>0</v>
      </c>
      <c r="BG177" s="114">
        <f>IF(N177="zákl. prenesená",J177,0)</f>
        <v>0</v>
      </c>
      <c r="BH177" s="114">
        <f>IF(N177="zníž. prenesená",J177,0)</f>
        <v>0</v>
      </c>
      <c r="BI177" s="114">
        <f>IF(N177="nulová",J177,0)</f>
        <v>0</v>
      </c>
      <c r="BJ177" s="16" t="s">
        <v>120</v>
      </c>
      <c r="BK177" s="221">
        <f>ROUND(I177*H177,3)</f>
        <v>0</v>
      </c>
      <c r="BL177" s="16" t="s">
        <v>170</v>
      </c>
      <c r="BM177" s="220" t="s">
        <v>247</v>
      </c>
    </row>
    <row r="178" spans="1:65" s="2" customFormat="1" ht="24.2" customHeight="1">
      <c r="A178" s="34"/>
      <c r="B178" s="35"/>
      <c r="C178" s="245" t="s">
        <v>7</v>
      </c>
      <c r="D178" s="245" t="s">
        <v>211</v>
      </c>
      <c r="E178" s="246" t="s">
        <v>248</v>
      </c>
      <c r="F178" s="247" t="s">
        <v>249</v>
      </c>
      <c r="G178" s="248" t="s">
        <v>175</v>
      </c>
      <c r="H178" s="249">
        <v>6.47</v>
      </c>
      <c r="I178" s="250"/>
      <c r="J178" s="249">
        <f>ROUND(I178*H178,3)</f>
        <v>0</v>
      </c>
      <c r="K178" s="251"/>
      <c r="L178" s="252"/>
      <c r="M178" s="253" t="s">
        <v>1</v>
      </c>
      <c r="N178" s="254" t="s">
        <v>43</v>
      </c>
      <c r="O178" s="71"/>
      <c r="P178" s="218">
        <f>O178*H178</f>
        <v>0</v>
      </c>
      <c r="Q178" s="218">
        <v>1.8000000000000001E-4</v>
      </c>
      <c r="R178" s="218">
        <f>Q178*H178</f>
        <v>1.1646E-3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214</v>
      </c>
      <c r="AT178" s="220" t="s">
        <v>211</v>
      </c>
      <c r="AU178" s="220" t="s">
        <v>120</v>
      </c>
      <c r="AY178" s="16" t="s">
        <v>141</v>
      </c>
      <c r="BE178" s="114">
        <f>IF(N178="základná",J178,0)</f>
        <v>0</v>
      </c>
      <c r="BF178" s="114">
        <f>IF(N178="znížená",J178,0)</f>
        <v>0</v>
      </c>
      <c r="BG178" s="114">
        <f>IF(N178="zákl. prenesená",J178,0)</f>
        <v>0</v>
      </c>
      <c r="BH178" s="114">
        <f>IF(N178="zníž. prenesená",J178,0)</f>
        <v>0</v>
      </c>
      <c r="BI178" s="114">
        <f>IF(N178="nulová",J178,0)</f>
        <v>0</v>
      </c>
      <c r="BJ178" s="16" t="s">
        <v>120</v>
      </c>
      <c r="BK178" s="221">
        <f>ROUND(I178*H178,3)</f>
        <v>0</v>
      </c>
      <c r="BL178" s="16" t="s">
        <v>170</v>
      </c>
      <c r="BM178" s="220" t="s">
        <v>250</v>
      </c>
    </row>
    <row r="179" spans="1:65" s="13" customFormat="1">
      <c r="B179" s="222"/>
      <c r="C179" s="223"/>
      <c r="D179" s="224" t="s">
        <v>150</v>
      </c>
      <c r="E179" s="225" t="s">
        <v>1</v>
      </c>
      <c r="F179" s="226" t="s">
        <v>177</v>
      </c>
      <c r="G179" s="223"/>
      <c r="H179" s="227">
        <v>6.47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150</v>
      </c>
      <c r="AU179" s="233" t="s">
        <v>120</v>
      </c>
      <c r="AV179" s="13" t="s">
        <v>120</v>
      </c>
      <c r="AW179" s="13" t="s">
        <v>30</v>
      </c>
      <c r="AX179" s="13" t="s">
        <v>85</v>
      </c>
      <c r="AY179" s="233" t="s">
        <v>141</v>
      </c>
    </row>
    <row r="180" spans="1:65" s="2" customFormat="1" ht="24.2" customHeight="1">
      <c r="A180" s="34"/>
      <c r="B180" s="35"/>
      <c r="C180" s="209" t="s">
        <v>251</v>
      </c>
      <c r="D180" s="209" t="s">
        <v>144</v>
      </c>
      <c r="E180" s="210" t="s">
        <v>252</v>
      </c>
      <c r="F180" s="211" t="s">
        <v>253</v>
      </c>
      <c r="G180" s="212" t="s">
        <v>181</v>
      </c>
      <c r="H180" s="213">
        <v>0.51800000000000002</v>
      </c>
      <c r="I180" s="214"/>
      <c r="J180" s="213">
        <f>ROUND(I180*H180,3)</f>
        <v>0</v>
      </c>
      <c r="K180" s="215"/>
      <c r="L180" s="37"/>
      <c r="M180" s="216" t="s">
        <v>1</v>
      </c>
      <c r="N180" s="217" t="s">
        <v>43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170</v>
      </c>
      <c r="AT180" s="220" t="s">
        <v>144</v>
      </c>
      <c r="AU180" s="220" t="s">
        <v>120</v>
      </c>
      <c r="AY180" s="16" t="s">
        <v>141</v>
      </c>
      <c r="BE180" s="114">
        <f>IF(N180="základná",J180,0)</f>
        <v>0</v>
      </c>
      <c r="BF180" s="114">
        <f>IF(N180="znížená",J180,0)</f>
        <v>0</v>
      </c>
      <c r="BG180" s="114">
        <f>IF(N180="zákl. prenesená",J180,0)</f>
        <v>0</v>
      </c>
      <c r="BH180" s="114">
        <f>IF(N180="zníž. prenesená",J180,0)</f>
        <v>0</v>
      </c>
      <c r="BI180" s="114">
        <f>IF(N180="nulová",J180,0)</f>
        <v>0</v>
      </c>
      <c r="BJ180" s="16" t="s">
        <v>120</v>
      </c>
      <c r="BK180" s="221">
        <f>ROUND(I180*H180,3)</f>
        <v>0</v>
      </c>
      <c r="BL180" s="16" t="s">
        <v>170</v>
      </c>
      <c r="BM180" s="220" t="s">
        <v>254</v>
      </c>
    </row>
    <row r="181" spans="1:65" s="12" customFormat="1" ht="22.7" customHeight="1">
      <c r="B181" s="193"/>
      <c r="C181" s="194"/>
      <c r="D181" s="195" t="s">
        <v>76</v>
      </c>
      <c r="E181" s="207" t="s">
        <v>255</v>
      </c>
      <c r="F181" s="207" t="s">
        <v>256</v>
      </c>
      <c r="G181" s="194"/>
      <c r="H181" s="194"/>
      <c r="I181" s="197"/>
      <c r="J181" s="208">
        <f>BK181</f>
        <v>0</v>
      </c>
      <c r="K181" s="194"/>
      <c r="L181" s="199"/>
      <c r="M181" s="200"/>
      <c r="N181" s="201"/>
      <c r="O181" s="201"/>
      <c r="P181" s="202">
        <f>SUM(P182:P185)</f>
        <v>0</v>
      </c>
      <c r="Q181" s="201"/>
      <c r="R181" s="202">
        <f>SUM(R182:R185)</f>
        <v>3.5162399999999996E-2</v>
      </c>
      <c r="S181" s="201"/>
      <c r="T181" s="203">
        <f>SUM(T182:T185)</f>
        <v>0</v>
      </c>
      <c r="AR181" s="204" t="s">
        <v>120</v>
      </c>
      <c r="AT181" s="205" t="s">
        <v>76</v>
      </c>
      <c r="AU181" s="205" t="s">
        <v>85</v>
      </c>
      <c r="AY181" s="204" t="s">
        <v>141</v>
      </c>
      <c r="BK181" s="206">
        <f>SUM(BK182:BK185)</f>
        <v>0</v>
      </c>
    </row>
    <row r="182" spans="1:65" s="2" customFormat="1" ht="24.2" customHeight="1">
      <c r="A182" s="34"/>
      <c r="B182" s="35"/>
      <c r="C182" s="209" t="s">
        <v>257</v>
      </c>
      <c r="D182" s="209" t="s">
        <v>144</v>
      </c>
      <c r="E182" s="210" t="s">
        <v>258</v>
      </c>
      <c r="F182" s="211" t="s">
        <v>259</v>
      </c>
      <c r="G182" s="212" t="s">
        <v>147</v>
      </c>
      <c r="H182" s="213">
        <v>16.744</v>
      </c>
      <c r="I182" s="214"/>
      <c r="J182" s="213">
        <f>ROUND(I182*H182,3)</f>
        <v>0</v>
      </c>
      <c r="K182" s="215"/>
      <c r="L182" s="37"/>
      <c r="M182" s="216" t="s">
        <v>1</v>
      </c>
      <c r="N182" s="217" t="s">
        <v>43</v>
      </c>
      <c r="O182" s="71"/>
      <c r="P182" s="218">
        <f>O182*H182</f>
        <v>0</v>
      </c>
      <c r="Q182" s="218">
        <v>1E-4</v>
      </c>
      <c r="R182" s="218">
        <f>Q182*H182</f>
        <v>1.6744000000000002E-3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170</v>
      </c>
      <c r="AT182" s="220" t="s">
        <v>144</v>
      </c>
      <c r="AU182" s="220" t="s">
        <v>120</v>
      </c>
      <c r="AY182" s="16" t="s">
        <v>141</v>
      </c>
      <c r="BE182" s="114">
        <f>IF(N182="základná",J182,0)</f>
        <v>0</v>
      </c>
      <c r="BF182" s="114">
        <f>IF(N182="znížená",J182,0)</f>
        <v>0</v>
      </c>
      <c r="BG182" s="114">
        <f>IF(N182="zákl. prenesená",J182,0)</f>
        <v>0</v>
      </c>
      <c r="BH182" s="114">
        <f>IF(N182="zníž. prenesená",J182,0)</f>
        <v>0</v>
      </c>
      <c r="BI182" s="114">
        <f>IF(N182="nulová",J182,0)</f>
        <v>0</v>
      </c>
      <c r="BJ182" s="16" t="s">
        <v>120</v>
      </c>
      <c r="BK182" s="221">
        <f>ROUND(I182*H182,3)</f>
        <v>0</v>
      </c>
      <c r="BL182" s="16" t="s">
        <v>170</v>
      </c>
      <c r="BM182" s="220" t="s">
        <v>260</v>
      </c>
    </row>
    <row r="183" spans="1:65" s="13" customFormat="1">
      <c r="B183" s="222"/>
      <c r="C183" s="223"/>
      <c r="D183" s="224" t="s">
        <v>150</v>
      </c>
      <c r="E183" s="225" t="s">
        <v>1</v>
      </c>
      <c r="F183" s="226" t="s">
        <v>261</v>
      </c>
      <c r="G183" s="223"/>
      <c r="H183" s="227">
        <v>16.744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150</v>
      </c>
      <c r="AU183" s="233" t="s">
        <v>120</v>
      </c>
      <c r="AV183" s="13" t="s">
        <v>120</v>
      </c>
      <c r="AW183" s="13" t="s">
        <v>30</v>
      </c>
      <c r="AX183" s="13" t="s">
        <v>85</v>
      </c>
      <c r="AY183" s="233" t="s">
        <v>141</v>
      </c>
    </row>
    <row r="184" spans="1:65" s="2" customFormat="1" ht="14.45" customHeight="1">
      <c r="A184" s="34"/>
      <c r="B184" s="35"/>
      <c r="C184" s="245" t="s">
        <v>262</v>
      </c>
      <c r="D184" s="245" t="s">
        <v>211</v>
      </c>
      <c r="E184" s="246" t="s">
        <v>263</v>
      </c>
      <c r="F184" s="247" t="s">
        <v>264</v>
      </c>
      <c r="G184" s="248" t="s">
        <v>147</v>
      </c>
      <c r="H184" s="249">
        <v>16.744</v>
      </c>
      <c r="I184" s="250"/>
      <c r="J184" s="249">
        <f>ROUND(I184*H184,3)</f>
        <v>0</v>
      </c>
      <c r="K184" s="251"/>
      <c r="L184" s="252"/>
      <c r="M184" s="253" t="s">
        <v>1</v>
      </c>
      <c r="N184" s="254" t="s">
        <v>43</v>
      </c>
      <c r="O184" s="71"/>
      <c r="P184" s="218">
        <f>O184*H184</f>
        <v>0</v>
      </c>
      <c r="Q184" s="218">
        <v>2E-3</v>
      </c>
      <c r="R184" s="218">
        <f>Q184*H184</f>
        <v>3.3487999999999997E-2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214</v>
      </c>
      <c r="AT184" s="220" t="s">
        <v>211</v>
      </c>
      <c r="AU184" s="220" t="s">
        <v>120</v>
      </c>
      <c r="AY184" s="16" t="s">
        <v>141</v>
      </c>
      <c r="BE184" s="114">
        <f>IF(N184="základná",J184,0)</f>
        <v>0</v>
      </c>
      <c r="BF184" s="114">
        <f>IF(N184="znížená",J184,0)</f>
        <v>0</v>
      </c>
      <c r="BG184" s="114">
        <f>IF(N184="zákl. prenesená",J184,0)</f>
        <v>0</v>
      </c>
      <c r="BH184" s="114">
        <f>IF(N184="zníž. prenesená",J184,0)</f>
        <v>0</v>
      </c>
      <c r="BI184" s="114">
        <f>IF(N184="nulová",J184,0)</f>
        <v>0</v>
      </c>
      <c r="BJ184" s="16" t="s">
        <v>120</v>
      </c>
      <c r="BK184" s="221">
        <f>ROUND(I184*H184,3)</f>
        <v>0</v>
      </c>
      <c r="BL184" s="16" t="s">
        <v>170</v>
      </c>
      <c r="BM184" s="220" t="s">
        <v>265</v>
      </c>
    </row>
    <row r="185" spans="1:65" s="2" customFormat="1" ht="24.2" customHeight="1">
      <c r="A185" s="34"/>
      <c r="B185" s="35"/>
      <c r="C185" s="209" t="s">
        <v>266</v>
      </c>
      <c r="D185" s="209" t="s">
        <v>144</v>
      </c>
      <c r="E185" s="210" t="s">
        <v>267</v>
      </c>
      <c r="F185" s="211" t="s">
        <v>268</v>
      </c>
      <c r="G185" s="212" t="s">
        <v>181</v>
      </c>
      <c r="H185" s="213">
        <v>3.5000000000000003E-2</v>
      </c>
      <c r="I185" s="214"/>
      <c r="J185" s="213">
        <f>ROUND(I185*H185,3)</f>
        <v>0</v>
      </c>
      <c r="K185" s="215"/>
      <c r="L185" s="37"/>
      <c r="M185" s="255" t="s">
        <v>1</v>
      </c>
      <c r="N185" s="256" t="s">
        <v>43</v>
      </c>
      <c r="O185" s="257"/>
      <c r="P185" s="258">
        <f>O185*H185</f>
        <v>0</v>
      </c>
      <c r="Q185" s="258">
        <v>0</v>
      </c>
      <c r="R185" s="258">
        <f>Q185*H185</f>
        <v>0</v>
      </c>
      <c r="S185" s="258">
        <v>0</v>
      </c>
      <c r="T185" s="25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170</v>
      </c>
      <c r="AT185" s="220" t="s">
        <v>144</v>
      </c>
      <c r="AU185" s="220" t="s">
        <v>120</v>
      </c>
      <c r="AY185" s="16" t="s">
        <v>141</v>
      </c>
      <c r="BE185" s="114">
        <f>IF(N185="základná",J185,0)</f>
        <v>0</v>
      </c>
      <c r="BF185" s="114">
        <f>IF(N185="znížená",J185,0)</f>
        <v>0</v>
      </c>
      <c r="BG185" s="114">
        <f>IF(N185="zákl. prenesená",J185,0)</f>
        <v>0</v>
      </c>
      <c r="BH185" s="114">
        <f>IF(N185="zníž. prenesená",J185,0)</f>
        <v>0</v>
      </c>
      <c r="BI185" s="114">
        <f>IF(N185="nulová",J185,0)</f>
        <v>0</v>
      </c>
      <c r="BJ185" s="16" t="s">
        <v>120</v>
      </c>
      <c r="BK185" s="221">
        <f>ROUND(I185*H185,3)</f>
        <v>0</v>
      </c>
      <c r="BL185" s="16" t="s">
        <v>170</v>
      </c>
      <c r="BM185" s="220" t="s">
        <v>269</v>
      </c>
    </row>
    <row r="186" spans="1:65" s="2" customFormat="1" ht="6.95" customHeight="1">
      <c r="A186" s="34"/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37"/>
      <c r="M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</sheetData>
  <sheetProtection algorithmName="SHA-512" hashValue="bO5Ogc5CPvnWytz1BcIsSZL5zYmEA/7DRYOXdSQdqG87XLR0ijBmTCgnMta3XotySp0sPo8GSwDKjBQ6l2tazA==" saltValue="CnD1pQuDLLMfF3rXnPVVrjJZyK5TzR7fwOti1lEiYSKOcvzsT6llxbiMDrHBzEUI4M3aS0VnSXKAUBxJDrhRSg==" spinCount="100000" sheet="1" objects="1" scenarios="1" formatColumns="0" formatRows="0" autoFilter="0"/>
  <autoFilter ref="C134:K185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89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77</v>
      </c>
    </row>
    <row r="4" spans="1:46" s="1" customFormat="1" ht="24.95" customHeight="1">
      <c r="B4" s="19"/>
      <c r="D4" s="123" t="s">
        <v>99</v>
      </c>
      <c r="L4" s="19"/>
      <c r="M4" s="124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5" t="s">
        <v>14</v>
      </c>
      <c r="L6" s="19"/>
    </row>
    <row r="7" spans="1:46" s="1" customFormat="1" ht="16.5" customHeight="1">
      <c r="B7" s="19"/>
      <c r="E7" s="310" t="str">
        <f>'Rekapitulácia stavby'!K6</f>
        <v>Presklenie loggií na 4. a 3. oddelení v DSS Rohov</v>
      </c>
      <c r="F7" s="311"/>
      <c r="G7" s="311"/>
      <c r="H7" s="311"/>
      <c r="L7" s="19"/>
    </row>
    <row r="8" spans="1:46" s="2" customFormat="1" ht="12" customHeight="1">
      <c r="A8" s="34"/>
      <c r="B8" s="37"/>
      <c r="C8" s="34"/>
      <c r="D8" s="125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7"/>
      <c r="C9" s="34"/>
      <c r="D9" s="34"/>
      <c r="E9" s="312" t="s">
        <v>270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7"/>
      <c r="C11" s="34"/>
      <c r="D11" s="125" t="s">
        <v>16</v>
      </c>
      <c r="E11" s="34"/>
      <c r="F11" s="126" t="s">
        <v>1</v>
      </c>
      <c r="G11" s="34"/>
      <c r="H11" s="34"/>
      <c r="I11" s="125" t="s">
        <v>17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5" t="s">
        <v>18</v>
      </c>
      <c r="E12" s="34"/>
      <c r="F12" s="126" t="s">
        <v>19</v>
      </c>
      <c r="G12" s="34"/>
      <c r="H12" s="34"/>
      <c r="I12" s="125" t="s">
        <v>20</v>
      </c>
      <c r="J12" s="127" t="str">
        <f>'Rekapitulácia stavby'!AN8</f>
        <v>16. 2. 2021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7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7"/>
      <c r="C14" s="34"/>
      <c r="D14" s="125" t="s">
        <v>22</v>
      </c>
      <c r="E14" s="34"/>
      <c r="F14" s="34"/>
      <c r="G14" s="34"/>
      <c r="H14" s="34"/>
      <c r="I14" s="125" t="s">
        <v>23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7"/>
      <c r="C15" s="34"/>
      <c r="D15" s="34"/>
      <c r="E15" s="126" t="s">
        <v>24</v>
      </c>
      <c r="F15" s="34"/>
      <c r="G15" s="34"/>
      <c r="H15" s="34"/>
      <c r="I15" s="125" t="s">
        <v>25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26</v>
      </c>
      <c r="E17" s="34"/>
      <c r="F17" s="34"/>
      <c r="G17" s="34"/>
      <c r="H17" s="34"/>
      <c r="I17" s="125" t="s">
        <v>23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4" t="str">
        <f>'Rekapitulácia stavby'!E14</f>
        <v>Vyplň údaj</v>
      </c>
      <c r="F18" s="315"/>
      <c r="G18" s="315"/>
      <c r="H18" s="315"/>
      <c r="I18" s="125" t="s">
        <v>25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28</v>
      </c>
      <c r="E20" s="34"/>
      <c r="F20" s="34"/>
      <c r="G20" s="34"/>
      <c r="H20" s="34"/>
      <c r="I20" s="125" t="s">
        <v>23</v>
      </c>
      <c r="J20" s="126" t="str">
        <f>IF('Rekapitulácia stavby'!AN16="","",'Rekapitulácia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tr">
        <f>IF('Rekapitulácia stavby'!E17="","",'Rekapitulácia stavby'!E17)</f>
        <v xml:space="preserve"> </v>
      </c>
      <c r="F21" s="34"/>
      <c r="G21" s="34"/>
      <c r="H21" s="34"/>
      <c r="I21" s="125" t="s">
        <v>25</v>
      </c>
      <c r="J21" s="126" t="str">
        <f>IF('Rekapitulácia stavby'!AN17="","",'Rekapitulácia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32</v>
      </c>
      <c r="E23" s="34"/>
      <c r="F23" s="34"/>
      <c r="G23" s="34"/>
      <c r="H23" s="34"/>
      <c r="I23" s="125" t="s">
        <v>23</v>
      </c>
      <c r="J23" s="12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33</v>
      </c>
      <c r="F24" s="34"/>
      <c r="G24" s="34"/>
      <c r="H24" s="34"/>
      <c r="I24" s="125" t="s">
        <v>25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6" t="s">
        <v>1</v>
      </c>
      <c r="F27" s="316"/>
      <c r="G27" s="316"/>
      <c r="H27" s="316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7"/>
      <c r="C30" s="34"/>
      <c r="D30" s="126" t="s">
        <v>102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7"/>
      <c r="C31" s="34"/>
      <c r="D31" s="133" t="s">
        <v>93</v>
      </c>
      <c r="E31" s="34"/>
      <c r="F31" s="34"/>
      <c r="G31" s="34"/>
      <c r="H31" s="34"/>
      <c r="I31" s="34"/>
      <c r="J31" s="132">
        <f>J109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37</v>
      </c>
      <c r="E32" s="34"/>
      <c r="F32" s="34"/>
      <c r="G32" s="34"/>
      <c r="H32" s="34"/>
      <c r="I32" s="34"/>
      <c r="J32" s="135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34"/>
      <c r="F34" s="136" t="s">
        <v>39</v>
      </c>
      <c r="G34" s="34"/>
      <c r="H34" s="34"/>
      <c r="I34" s="136" t="s">
        <v>38</v>
      </c>
      <c r="J34" s="136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7"/>
      <c r="C35" s="34"/>
      <c r="D35" s="137" t="s">
        <v>41</v>
      </c>
      <c r="E35" s="125" t="s">
        <v>42</v>
      </c>
      <c r="F35" s="138">
        <f>ROUND((SUM(BE109:BE116) + SUM(BE136:BE203)),  2)</f>
        <v>0</v>
      </c>
      <c r="G35" s="34"/>
      <c r="H35" s="34"/>
      <c r="I35" s="139">
        <v>0.2</v>
      </c>
      <c r="J35" s="138">
        <f>ROUND(((SUM(BE109:BE116) + SUM(BE136:BE203))*I35),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7"/>
      <c r="C36" s="34"/>
      <c r="D36" s="34"/>
      <c r="E36" s="125" t="s">
        <v>43</v>
      </c>
      <c r="F36" s="138">
        <f>ROUND((SUM(BF109:BF116) + SUM(BF136:BF203)),  2)</f>
        <v>0</v>
      </c>
      <c r="G36" s="34"/>
      <c r="H36" s="34"/>
      <c r="I36" s="139">
        <v>0.2</v>
      </c>
      <c r="J36" s="138">
        <f>ROUND(((SUM(BF109:BF116) + SUM(BF136:BF203))*I36),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5" t="s">
        <v>44</v>
      </c>
      <c r="F37" s="138">
        <f>ROUND((SUM(BG109:BG116) + SUM(BG136:BG203)),  2)</f>
        <v>0</v>
      </c>
      <c r="G37" s="34"/>
      <c r="H37" s="34"/>
      <c r="I37" s="139">
        <v>0.2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7"/>
      <c r="C38" s="34"/>
      <c r="D38" s="34"/>
      <c r="E38" s="125" t="s">
        <v>45</v>
      </c>
      <c r="F38" s="138">
        <f>ROUND((SUM(BH109:BH116) + SUM(BH136:BH203)),  2)</f>
        <v>0</v>
      </c>
      <c r="G38" s="34"/>
      <c r="H38" s="34"/>
      <c r="I38" s="139">
        <v>0.2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7"/>
      <c r="C39" s="34"/>
      <c r="D39" s="34"/>
      <c r="E39" s="125" t="s">
        <v>46</v>
      </c>
      <c r="F39" s="138">
        <f>ROUND((SUM(BI109:BI116) + SUM(BI136:BI203)),  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1"/>
      <c r="D50" s="147" t="s">
        <v>50</v>
      </c>
      <c r="E50" s="148"/>
      <c r="F50" s="148"/>
      <c r="G50" s="147" t="s">
        <v>51</v>
      </c>
      <c r="H50" s="148"/>
      <c r="I50" s="148"/>
      <c r="J50" s="148"/>
      <c r="K50" s="148"/>
      <c r="L50" s="5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4"/>
      <c r="B61" s="37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0"/>
      <c r="J61" s="152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4"/>
      <c r="B65" s="37"/>
      <c r="C65" s="34"/>
      <c r="D65" s="147" t="s">
        <v>54</v>
      </c>
      <c r="E65" s="153"/>
      <c r="F65" s="153"/>
      <c r="G65" s="147" t="s">
        <v>55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4"/>
      <c r="B76" s="37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0"/>
      <c r="J76" s="152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103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7" t="str">
        <f>E7</f>
        <v>Presklenie loggií na 4. a 3. oddelení v DSS Rohov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8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6" t="str">
        <f>E9</f>
        <v>02 - Loggia na 3. oddelení</v>
      </c>
      <c r="F87" s="309"/>
      <c r="G87" s="309"/>
      <c r="H87" s="30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8" t="s">
        <v>18</v>
      </c>
      <c r="D89" s="36"/>
      <c r="E89" s="36"/>
      <c r="F89" s="26" t="str">
        <f>F12</f>
        <v>Rohov</v>
      </c>
      <c r="G89" s="36"/>
      <c r="H89" s="36"/>
      <c r="I89" s="28" t="s">
        <v>20</v>
      </c>
      <c r="J89" s="66" t="str">
        <f>IF(J12="","",J12)</f>
        <v>16. 2. 2021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8" t="s">
        <v>22</v>
      </c>
      <c r="D91" s="36"/>
      <c r="E91" s="36"/>
      <c r="F91" s="26" t="str">
        <f>E15</f>
        <v>DSS pre deti a dospelých v Rohove</v>
      </c>
      <c r="G91" s="36"/>
      <c r="H91" s="36"/>
      <c r="I91" s="28" t="s">
        <v>28</v>
      </c>
      <c r="J91" s="31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8" t="s">
        <v>26</v>
      </c>
      <c r="D92" s="36"/>
      <c r="E92" s="36"/>
      <c r="F92" s="26" t="str">
        <f>IF(E18="","",E18)</f>
        <v>Vyplň údaj</v>
      </c>
      <c r="G92" s="36"/>
      <c r="H92" s="36"/>
      <c r="I92" s="28" t="s">
        <v>32</v>
      </c>
      <c r="J92" s="31" t="str">
        <f>E24</f>
        <v>Ing. Juraj Havetta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8" t="s">
        <v>104</v>
      </c>
      <c r="D94" s="119"/>
      <c r="E94" s="119"/>
      <c r="F94" s="119"/>
      <c r="G94" s="119"/>
      <c r="H94" s="119"/>
      <c r="I94" s="119"/>
      <c r="J94" s="159" t="s">
        <v>105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60" t="s">
        <v>106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107</v>
      </c>
    </row>
    <row r="97" spans="1:65" s="9" customFormat="1" ht="24.95" customHeight="1">
      <c r="B97" s="161"/>
      <c r="C97" s="162"/>
      <c r="D97" s="163" t="s">
        <v>108</v>
      </c>
      <c r="E97" s="164"/>
      <c r="F97" s="164"/>
      <c r="G97" s="164"/>
      <c r="H97" s="164"/>
      <c r="I97" s="164"/>
      <c r="J97" s="165">
        <f>J137</f>
        <v>0</v>
      </c>
      <c r="K97" s="162"/>
      <c r="L97" s="166"/>
    </row>
    <row r="98" spans="1:65" s="10" customFormat="1" ht="19.899999999999999" customHeight="1">
      <c r="B98" s="167"/>
      <c r="C98" s="168"/>
      <c r="D98" s="169" t="s">
        <v>271</v>
      </c>
      <c r="E98" s="170"/>
      <c r="F98" s="170"/>
      <c r="G98" s="170"/>
      <c r="H98" s="170"/>
      <c r="I98" s="170"/>
      <c r="J98" s="171">
        <f>J138</f>
        <v>0</v>
      </c>
      <c r="K98" s="168"/>
      <c r="L98" s="172"/>
    </row>
    <row r="99" spans="1:65" s="10" customFormat="1" ht="19.899999999999999" customHeight="1">
      <c r="B99" s="167"/>
      <c r="C99" s="168"/>
      <c r="D99" s="169" t="s">
        <v>272</v>
      </c>
      <c r="E99" s="170"/>
      <c r="F99" s="170"/>
      <c r="G99" s="170"/>
      <c r="H99" s="170"/>
      <c r="I99" s="170"/>
      <c r="J99" s="171">
        <f>J142</f>
        <v>0</v>
      </c>
      <c r="K99" s="168"/>
      <c r="L99" s="172"/>
    </row>
    <row r="100" spans="1:65" s="10" customFormat="1" ht="19.899999999999999" customHeight="1">
      <c r="B100" s="167"/>
      <c r="C100" s="168"/>
      <c r="D100" s="169" t="s">
        <v>109</v>
      </c>
      <c r="E100" s="170"/>
      <c r="F100" s="170"/>
      <c r="G100" s="170"/>
      <c r="H100" s="170"/>
      <c r="I100" s="170"/>
      <c r="J100" s="171">
        <f>J144</f>
        <v>0</v>
      </c>
      <c r="K100" s="168"/>
      <c r="L100" s="172"/>
    </row>
    <row r="101" spans="1:65" s="10" customFormat="1" ht="19.899999999999999" customHeight="1">
      <c r="B101" s="167"/>
      <c r="C101" s="168"/>
      <c r="D101" s="169" t="s">
        <v>110</v>
      </c>
      <c r="E101" s="170"/>
      <c r="F101" s="170"/>
      <c r="G101" s="170"/>
      <c r="H101" s="170"/>
      <c r="I101" s="170"/>
      <c r="J101" s="171">
        <f>J149</f>
        <v>0</v>
      </c>
      <c r="K101" s="168"/>
      <c r="L101" s="172"/>
    </row>
    <row r="102" spans="1:65" s="10" customFormat="1" ht="19.899999999999999" customHeight="1">
      <c r="B102" s="167"/>
      <c r="C102" s="168"/>
      <c r="D102" s="169" t="s">
        <v>111</v>
      </c>
      <c r="E102" s="170"/>
      <c r="F102" s="170"/>
      <c r="G102" s="170"/>
      <c r="H102" s="170"/>
      <c r="I102" s="170"/>
      <c r="J102" s="171">
        <f>J162</f>
        <v>0</v>
      </c>
      <c r="K102" s="168"/>
      <c r="L102" s="172"/>
    </row>
    <row r="103" spans="1:65" s="9" customFormat="1" ht="24.95" customHeight="1">
      <c r="B103" s="161"/>
      <c r="C103" s="162"/>
      <c r="D103" s="163" t="s">
        <v>112</v>
      </c>
      <c r="E103" s="164"/>
      <c r="F103" s="164"/>
      <c r="G103" s="164"/>
      <c r="H103" s="164"/>
      <c r="I103" s="164"/>
      <c r="J103" s="165">
        <f>J164</f>
        <v>0</v>
      </c>
      <c r="K103" s="162"/>
      <c r="L103" s="166"/>
    </row>
    <row r="104" spans="1:65" s="10" customFormat="1" ht="19.899999999999999" customHeight="1">
      <c r="B104" s="167"/>
      <c r="C104" s="168"/>
      <c r="D104" s="169" t="s">
        <v>115</v>
      </c>
      <c r="E104" s="170"/>
      <c r="F104" s="170"/>
      <c r="G104" s="170"/>
      <c r="H104" s="170"/>
      <c r="I104" s="170"/>
      <c r="J104" s="171">
        <f>J165</f>
        <v>0</v>
      </c>
      <c r="K104" s="168"/>
      <c r="L104" s="172"/>
    </row>
    <row r="105" spans="1:65" s="10" customFormat="1" ht="19.899999999999999" customHeight="1">
      <c r="B105" s="167"/>
      <c r="C105" s="168"/>
      <c r="D105" s="169" t="s">
        <v>116</v>
      </c>
      <c r="E105" s="170"/>
      <c r="F105" s="170"/>
      <c r="G105" s="170"/>
      <c r="H105" s="170"/>
      <c r="I105" s="170"/>
      <c r="J105" s="171">
        <f>J195</f>
        <v>0</v>
      </c>
      <c r="K105" s="168"/>
      <c r="L105" s="172"/>
    </row>
    <row r="106" spans="1:65" s="10" customFormat="1" ht="19.899999999999999" customHeight="1">
      <c r="B106" s="167"/>
      <c r="C106" s="168"/>
      <c r="D106" s="169" t="s">
        <v>273</v>
      </c>
      <c r="E106" s="170"/>
      <c r="F106" s="170"/>
      <c r="G106" s="170"/>
      <c r="H106" s="170"/>
      <c r="I106" s="170"/>
      <c r="J106" s="171">
        <f>J200</f>
        <v>0</v>
      </c>
      <c r="K106" s="168"/>
      <c r="L106" s="172"/>
    </row>
    <row r="107" spans="1:65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29.25" customHeight="1">
      <c r="A109" s="34"/>
      <c r="B109" s="35"/>
      <c r="C109" s="160" t="s">
        <v>117</v>
      </c>
      <c r="D109" s="36"/>
      <c r="E109" s="36"/>
      <c r="F109" s="36"/>
      <c r="G109" s="36"/>
      <c r="H109" s="36"/>
      <c r="I109" s="36"/>
      <c r="J109" s="173">
        <f>ROUND(J110 + J111 + J112 + J113 + J114 + J115,2)</f>
        <v>0</v>
      </c>
      <c r="K109" s="36"/>
      <c r="L109" s="51"/>
      <c r="N109" s="174" t="s">
        <v>41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65" s="2" customFormat="1" ht="18" customHeight="1">
      <c r="A110" s="34"/>
      <c r="B110" s="35"/>
      <c r="C110" s="36"/>
      <c r="D110" s="282" t="s">
        <v>118</v>
      </c>
      <c r="E110" s="283"/>
      <c r="F110" s="283"/>
      <c r="G110" s="36"/>
      <c r="H110" s="36"/>
      <c r="I110" s="36"/>
      <c r="J110" s="110">
        <v>0</v>
      </c>
      <c r="K110" s="36"/>
      <c r="L110" s="175"/>
      <c r="M110" s="176"/>
      <c r="N110" s="177" t="s">
        <v>43</v>
      </c>
      <c r="O110" s="176"/>
      <c r="P110" s="176"/>
      <c r="Q110" s="176"/>
      <c r="R110" s="176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9" t="s">
        <v>119</v>
      </c>
      <c r="AZ110" s="176"/>
      <c r="BA110" s="176"/>
      <c r="BB110" s="176"/>
      <c r="BC110" s="176"/>
      <c r="BD110" s="176"/>
      <c r="BE110" s="180">
        <f t="shared" ref="BE110:BE115" si="0">IF(N110="základná",J110,0)</f>
        <v>0</v>
      </c>
      <c r="BF110" s="180">
        <f t="shared" ref="BF110:BF115" si="1">IF(N110="znížená",J110,0)</f>
        <v>0</v>
      </c>
      <c r="BG110" s="180">
        <f t="shared" ref="BG110:BG115" si="2">IF(N110="zákl. prenesená",J110,0)</f>
        <v>0</v>
      </c>
      <c r="BH110" s="180">
        <f t="shared" ref="BH110:BH115" si="3">IF(N110="zníž. prenesená",J110,0)</f>
        <v>0</v>
      </c>
      <c r="BI110" s="180">
        <f t="shared" ref="BI110:BI115" si="4">IF(N110="nulová",J110,0)</f>
        <v>0</v>
      </c>
      <c r="BJ110" s="179" t="s">
        <v>120</v>
      </c>
      <c r="BK110" s="176"/>
      <c r="BL110" s="176"/>
      <c r="BM110" s="176"/>
    </row>
    <row r="111" spans="1:65" s="2" customFormat="1" ht="18" customHeight="1">
      <c r="A111" s="34"/>
      <c r="B111" s="35"/>
      <c r="C111" s="36"/>
      <c r="D111" s="282" t="s">
        <v>121</v>
      </c>
      <c r="E111" s="283"/>
      <c r="F111" s="283"/>
      <c r="G111" s="36"/>
      <c r="H111" s="36"/>
      <c r="I111" s="36"/>
      <c r="J111" s="110">
        <v>0</v>
      </c>
      <c r="K111" s="36"/>
      <c r="L111" s="175"/>
      <c r="M111" s="176"/>
      <c r="N111" s="177" t="s">
        <v>43</v>
      </c>
      <c r="O111" s="176"/>
      <c r="P111" s="176"/>
      <c r="Q111" s="176"/>
      <c r="R111" s="176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9" t="s">
        <v>119</v>
      </c>
      <c r="AZ111" s="176"/>
      <c r="BA111" s="176"/>
      <c r="BB111" s="176"/>
      <c r="BC111" s="176"/>
      <c r="BD111" s="176"/>
      <c r="BE111" s="180">
        <f t="shared" si="0"/>
        <v>0</v>
      </c>
      <c r="BF111" s="180">
        <f t="shared" si="1"/>
        <v>0</v>
      </c>
      <c r="BG111" s="180">
        <f t="shared" si="2"/>
        <v>0</v>
      </c>
      <c r="BH111" s="180">
        <f t="shared" si="3"/>
        <v>0</v>
      </c>
      <c r="BI111" s="180">
        <f t="shared" si="4"/>
        <v>0</v>
      </c>
      <c r="BJ111" s="179" t="s">
        <v>120</v>
      </c>
      <c r="BK111" s="176"/>
      <c r="BL111" s="176"/>
      <c r="BM111" s="176"/>
    </row>
    <row r="112" spans="1:65" s="2" customFormat="1" ht="18" customHeight="1">
      <c r="A112" s="34"/>
      <c r="B112" s="35"/>
      <c r="C112" s="36"/>
      <c r="D112" s="282" t="s">
        <v>122</v>
      </c>
      <c r="E112" s="283"/>
      <c r="F112" s="283"/>
      <c r="G112" s="36"/>
      <c r="H112" s="36"/>
      <c r="I112" s="36"/>
      <c r="J112" s="110">
        <v>0</v>
      </c>
      <c r="K112" s="36"/>
      <c r="L112" s="175"/>
      <c r="M112" s="176"/>
      <c r="N112" s="177" t="s">
        <v>43</v>
      </c>
      <c r="O112" s="176"/>
      <c r="P112" s="176"/>
      <c r="Q112" s="176"/>
      <c r="R112" s="176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9" t="s">
        <v>119</v>
      </c>
      <c r="AZ112" s="176"/>
      <c r="BA112" s="176"/>
      <c r="BB112" s="176"/>
      <c r="BC112" s="176"/>
      <c r="BD112" s="176"/>
      <c r="BE112" s="180">
        <f t="shared" si="0"/>
        <v>0</v>
      </c>
      <c r="BF112" s="180">
        <f t="shared" si="1"/>
        <v>0</v>
      </c>
      <c r="BG112" s="180">
        <f t="shared" si="2"/>
        <v>0</v>
      </c>
      <c r="BH112" s="180">
        <f t="shared" si="3"/>
        <v>0</v>
      </c>
      <c r="BI112" s="180">
        <f t="shared" si="4"/>
        <v>0</v>
      </c>
      <c r="BJ112" s="179" t="s">
        <v>120</v>
      </c>
      <c r="BK112" s="176"/>
      <c r="BL112" s="176"/>
      <c r="BM112" s="176"/>
    </row>
    <row r="113" spans="1:65" s="2" customFormat="1" ht="18" customHeight="1">
      <c r="A113" s="34"/>
      <c r="B113" s="35"/>
      <c r="C113" s="36"/>
      <c r="D113" s="282" t="s">
        <v>123</v>
      </c>
      <c r="E113" s="283"/>
      <c r="F113" s="283"/>
      <c r="G113" s="36"/>
      <c r="H113" s="36"/>
      <c r="I113" s="36"/>
      <c r="J113" s="110">
        <v>0</v>
      </c>
      <c r="K113" s="36"/>
      <c r="L113" s="175"/>
      <c r="M113" s="176"/>
      <c r="N113" s="177" t="s">
        <v>43</v>
      </c>
      <c r="O113" s="176"/>
      <c r="P113" s="176"/>
      <c r="Q113" s="176"/>
      <c r="R113" s="176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9" t="s">
        <v>119</v>
      </c>
      <c r="AZ113" s="176"/>
      <c r="BA113" s="176"/>
      <c r="BB113" s="176"/>
      <c r="BC113" s="176"/>
      <c r="BD113" s="176"/>
      <c r="BE113" s="180">
        <f t="shared" si="0"/>
        <v>0</v>
      </c>
      <c r="BF113" s="180">
        <f t="shared" si="1"/>
        <v>0</v>
      </c>
      <c r="BG113" s="180">
        <f t="shared" si="2"/>
        <v>0</v>
      </c>
      <c r="BH113" s="180">
        <f t="shared" si="3"/>
        <v>0</v>
      </c>
      <c r="BI113" s="180">
        <f t="shared" si="4"/>
        <v>0</v>
      </c>
      <c r="BJ113" s="179" t="s">
        <v>120</v>
      </c>
      <c r="BK113" s="176"/>
      <c r="BL113" s="176"/>
      <c r="BM113" s="176"/>
    </row>
    <row r="114" spans="1:65" s="2" customFormat="1" ht="18" customHeight="1">
      <c r="A114" s="34"/>
      <c r="B114" s="35"/>
      <c r="C114" s="36"/>
      <c r="D114" s="282" t="s">
        <v>124</v>
      </c>
      <c r="E114" s="283"/>
      <c r="F114" s="283"/>
      <c r="G114" s="36"/>
      <c r="H114" s="36"/>
      <c r="I114" s="36"/>
      <c r="J114" s="110">
        <v>0</v>
      </c>
      <c r="K114" s="36"/>
      <c r="L114" s="175"/>
      <c r="M114" s="176"/>
      <c r="N114" s="177" t="s">
        <v>43</v>
      </c>
      <c r="O114" s="176"/>
      <c r="P114" s="176"/>
      <c r="Q114" s="176"/>
      <c r="R114" s="176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9" t="s">
        <v>119</v>
      </c>
      <c r="AZ114" s="176"/>
      <c r="BA114" s="176"/>
      <c r="BB114" s="176"/>
      <c r="BC114" s="176"/>
      <c r="BD114" s="176"/>
      <c r="BE114" s="180">
        <f t="shared" si="0"/>
        <v>0</v>
      </c>
      <c r="BF114" s="180">
        <f t="shared" si="1"/>
        <v>0</v>
      </c>
      <c r="BG114" s="180">
        <f t="shared" si="2"/>
        <v>0</v>
      </c>
      <c r="BH114" s="180">
        <f t="shared" si="3"/>
        <v>0</v>
      </c>
      <c r="BI114" s="180">
        <f t="shared" si="4"/>
        <v>0</v>
      </c>
      <c r="BJ114" s="179" t="s">
        <v>120</v>
      </c>
      <c r="BK114" s="176"/>
      <c r="BL114" s="176"/>
      <c r="BM114" s="176"/>
    </row>
    <row r="115" spans="1:65" s="2" customFormat="1" ht="18" customHeight="1">
      <c r="A115" s="34"/>
      <c r="B115" s="35"/>
      <c r="C115" s="36"/>
      <c r="D115" s="109" t="s">
        <v>125</v>
      </c>
      <c r="E115" s="36"/>
      <c r="F115" s="36"/>
      <c r="G115" s="36"/>
      <c r="H115" s="36"/>
      <c r="I115" s="36"/>
      <c r="J115" s="110">
        <f>ROUND(J30*T115,2)</f>
        <v>0</v>
      </c>
      <c r="K115" s="36"/>
      <c r="L115" s="175"/>
      <c r="M115" s="176"/>
      <c r="N115" s="177" t="s">
        <v>43</v>
      </c>
      <c r="O115" s="176"/>
      <c r="P115" s="176"/>
      <c r="Q115" s="176"/>
      <c r="R115" s="176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9" t="s">
        <v>126</v>
      </c>
      <c r="AZ115" s="176"/>
      <c r="BA115" s="176"/>
      <c r="BB115" s="176"/>
      <c r="BC115" s="176"/>
      <c r="BD115" s="176"/>
      <c r="BE115" s="180">
        <f t="shared" si="0"/>
        <v>0</v>
      </c>
      <c r="BF115" s="180">
        <f t="shared" si="1"/>
        <v>0</v>
      </c>
      <c r="BG115" s="180">
        <f t="shared" si="2"/>
        <v>0</v>
      </c>
      <c r="BH115" s="180">
        <f t="shared" si="3"/>
        <v>0</v>
      </c>
      <c r="BI115" s="180">
        <f t="shared" si="4"/>
        <v>0</v>
      </c>
      <c r="BJ115" s="179" t="s">
        <v>120</v>
      </c>
      <c r="BK115" s="176"/>
      <c r="BL115" s="176"/>
      <c r="BM115" s="176"/>
    </row>
    <row r="116" spans="1:65" s="2" customForma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29.25" customHeight="1">
      <c r="A117" s="34"/>
      <c r="B117" s="35"/>
      <c r="C117" s="118" t="s">
        <v>98</v>
      </c>
      <c r="D117" s="119"/>
      <c r="E117" s="119"/>
      <c r="F117" s="119"/>
      <c r="G117" s="119"/>
      <c r="H117" s="119"/>
      <c r="I117" s="119"/>
      <c r="J117" s="120">
        <f>ROUND(J96+J109,2)</f>
        <v>0</v>
      </c>
      <c r="K117" s="119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65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24.95" customHeight="1">
      <c r="A123" s="34"/>
      <c r="B123" s="35"/>
      <c r="C123" s="22" t="s">
        <v>127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12" customHeight="1">
      <c r="A125" s="34"/>
      <c r="B125" s="35"/>
      <c r="C125" s="28" t="s">
        <v>14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2" customFormat="1" ht="16.5" customHeight="1">
      <c r="A126" s="34"/>
      <c r="B126" s="35"/>
      <c r="C126" s="36"/>
      <c r="D126" s="36"/>
      <c r="E126" s="307" t="str">
        <f>E7</f>
        <v>Presklenie loggií na 4. a 3. oddelení v DSS Rohov</v>
      </c>
      <c r="F126" s="308"/>
      <c r="G126" s="308"/>
      <c r="H126" s="308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12" customHeight="1">
      <c r="A127" s="34"/>
      <c r="B127" s="35"/>
      <c r="C127" s="28" t="s">
        <v>100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6.5" customHeight="1">
      <c r="A128" s="34"/>
      <c r="B128" s="35"/>
      <c r="C128" s="36"/>
      <c r="D128" s="36"/>
      <c r="E128" s="296" t="str">
        <f>E9</f>
        <v>02 - Loggia na 3. oddelení</v>
      </c>
      <c r="F128" s="309"/>
      <c r="G128" s="309"/>
      <c r="H128" s="309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8" t="s">
        <v>18</v>
      </c>
      <c r="D130" s="36"/>
      <c r="E130" s="36"/>
      <c r="F130" s="26" t="str">
        <f>F12</f>
        <v>Rohov</v>
      </c>
      <c r="G130" s="36"/>
      <c r="H130" s="36"/>
      <c r="I130" s="28" t="s">
        <v>20</v>
      </c>
      <c r="J130" s="66" t="str">
        <f>IF(J12="","",J12)</f>
        <v>16. 2. 2021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5.2" customHeight="1">
      <c r="A132" s="34"/>
      <c r="B132" s="35"/>
      <c r="C132" s="28" t="s">
        <v>22</v>
      </c>
      <c r="D132" s="36"/>
      <c r="E132" s="36"/>
      <c r="F132" s="26" t="str">
        <f>E15</f>
        <v>DSS pre deti a dospelých v Rohove</v>
      </c>
      <c r="G132" s="36"/>
      <c r="H132" s="36"/>
      <c r="I132" s="28" t="s">
        <v>28</v>
      </c>
      <c r="J132" s="31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2" customHeight="1">
      <c r="A133" s="34"/>
      <c r="B133" s="35"/>
      <c r="C133" s="28" t="s">
        <v>26</v>
      </c>
      <c r="D133" s="36"/>
      <c r="E133" s="36"/>
      <c r="F133" s="26" t="str">
        <f>IF(E18="","",E18)</f>
        <v>Vyplň údaj</v>
      </c>
      <c r="G133" s="36"/>
      <c r="H133" s="36"/>
      <c r="I133" s="28" t="s">
        <v>32</v>
      </c>
      <c r="J133" s="31" t="str">
        <f>E24</f>
        <v>Ing. Juraj Havetta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1"/>
      <c r="B135" s="182"/>
      <c r="C135" s="183" t="s">
        <v>128</v>
      </c>
      <c r="D135" s="184" t="s">
        <v>62</v>
      </c>
      <c r="E135" s="184" t="s">
        <v>58</v>
      </c>
      <c r="F135" s="184" t="s">
        <v>59</v>
      </c>
      <c r="G135" s="184" t="s">
        <v>129</v>
      </c>
      <c r="H135" s="184" t="s">
        <v>130</v>
      </c>
      <c r="I135" s="184" t="s">
        <v>131</v>
      </c>
      <c r="J135" s="185" t="s">
        <v>105</v>
      </c>
      <c r="K135" s="186" t="s">
        <v>132</v>
      </c>
      <c r="L135" s="187"/>
      <c r="M135" s="75" t="s">
        <v>1</v>
      </c>
      <c r="N135" s="76" t="s">
        <v>41</v>
      </c>
      <c r="O135" s="76" t="s">
        <v>133</v>
      </c>
      <c r="P135" s="76" t="s">
        <v>134</v>
      </c>
      <c r="Q135" s="76" t="s">
        <v>135</v>
      </c>
      <c r="R135" s="76" t="s">
        <v>136</v>
      </c>
      <c r="S135" s="76" t="s">
        <v>137</v>
      </c>
      <c r="T135" s="77" t="s">
        <v>138</v>
      </c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</row>
    <row r="136" spans="1:65" s="2" customFormat="1" ht="22.7" customHeight="1">
      <c r="A136" s="34"/>
      <c r="B136" s="35"/>
      <c r="C136" s="82" t="s">
        <v>102</v>
      </c>
      <c r="D136" s="36"/>
      <c r="E136" s="36"/>
      <c r="F136" s="36"/>
      <c r="G136" s="36"/>
      <c r="H136" s="36"/>
      <c r="I136" s="36"/>
      <c r="J136" s="188">
        <f>BK136</f>
        <v>0</v>
      </c>
      <c r="K136" s="36"/>
      <c r="L136" s="37"/>
      <c r="M136" s="78"/>
      <c r="N136" s="189"/>
      <c r="O136" s="79"/>
      <c r="P136" s="190">
        <f>P137+P164</f>
        <v>0</v>
      </c>
      <c r="Q136" s="79"/>
      <c r="R136" s="190">
        <f>R137+R164</f>
        <v>1.5549576199999999</v>
      </c>
      <c r="S136" s="79"/>
      <c r="T136" s="191">
        <f>T137+T164</f>
        <v>0.422624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6" t="s">
        <v>76</v>
      </c>
      <c r="AU136" s="16" t="s">
        <v>107</v>
      </c>
      <c r="BK136" s="192">
        <f>BK137+BK164</f>
        <v>0</v>
      </c>
    </row>
    <row r="137" spans="1:65" s="12" customFormat="1" ht="25.9" customHeight="1">
      <c r="B137" s="193"/>
      <c r="C137" s="194"/>
      <c r="D137" s="195" t="s">
        <v>76</v>
      </c>
      <c r="E137" s="196" t="s">
        <v>139</v>
      </c>
      <c r="F137" s="196" t="s">
        <v>140</v>
      </c>
      <c r="G137" s="194"/>
      <c r="H137" s="194"/>
      <c r="I137" s="197"/>
      <c r="J137" s="198">
        <f>BK137</f>
        <v>0</v>
      </c>
      <c r="K137" s="194"/>
      <c r="L137" s="199"/>
      <c r="M137" s="200"/>
      <c r="N137" s="201"/>
      <c r="O137" s="201"/>
      <c r="P137" s="202">
        <f>P138+P142+P144+P149+P162</f>
        <v>0</v>
      </c>
      <c r="Q137" s="201"/>
      <c r="R137" s="202">
        <f>R138+R142+R144+R149+R162</f>
        <v>0.80490439999999996</v>
      </c>
      <c r="S137" s="201"/>
      <c r="T137" s="203">
        <f>T138+T142+T144+T149+T162</f>
        <v>0.422624</v>
      </c>
      <c r="AR137" s="204" t="s">
        <v>85</v>
      </c>
      <c r="AT137" s="205" t="s">
        <v>76</v>
      </c>
      <c r="AU137" s="205" t="s">
        <v>77</v>
      </c>
      <c r="AY137" s="204" t="s">
        <v>141</v>
      </c>
      <c r="BK137" s="206">
        <f>BK138+BK142+BK144+BK149+BK162</f>
        <v>0</v>
      </c>
    </row>
    <row r="138" spans="1:65" s="12" customFormat="1" ht="22.7" customHeight="1">
      <c r="B138" s="193"/>
      <c r="C138" s="194"/>
      <c r="D138" s="195" t="s">
        <v>76</v>
      </c>
      <c r="E138" s="207" t="s">
        <v>158</v>
      </c>
      <c r="F138" s="207" t="s">
        <v>274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SUM(P139:P141)</f>
        <v>0</v>
      </c>
      <c r="Q138" s="201"/>
      <c r="R138" s="202">
        <f>SUM(R139:R141)</f>
        <v>0.35530000000000006</v>
      </c>
      <c r="S138" s="201"/>
      <c r="T138" s="203">
        <f>SUM(T139:T141)</f>
        <v>0</v>
      </c>
      <c r="AR138" s="204" t="s">
        <v>85</v>
      </c>
      <c r="AT138" s="205" t="s">
        <v>76</v>
      </c>
      <c r="AU138" s="205" t="s">
        <v>85</v>
      </c>
      <c r="AY138" s="204" t="s">
        <v>141</v>
      </c>
      <c r="BK138" s="206">
        <f>SUM(BK139:BK141)</f>
        <v>0</v>
      </c>
    </row>
    <row r="139" spans="1:65" s="2" customFormat="1" ht="24.2" customHeight="1">
      <c r="A139" s="34"/>
      <c r="B139" s="35"/>
      <c r="C139" s="209" t="s">
        <v>85</v>
      </c>
      <c r="D139" s="209" t="s">
        <v>144</v>
      </c>
      <c r="E139" s="210" t="s">
        <v>275</v>
      </c>
      <c r="F139" s="211" t="s">
        <v>276</v>
      </c>
      <c r="G139" s="212" t="s">
        <v>181</v>
      </c>
      <c r="H139" s="213">
        <v>0.17</v>
      </c>
      <c r="I139" s="214"/>
      <c r="J139" s="213">
        <f>ROUND(I139*H139,3)</f>
        <v>0</v>
      </c>
      <c r="K139" s="215"/>
      <c r="L139" s="37"/>
      <c r="M139" s="216" t="s">
        <v>1</v>
      </c>
      <c r="N139" s="217" t="s">
        <v>43</v>
      </c>
      <c r="O139" s="71"/>
      <c r="P139" s="218">
        <f>O139*H139</f>
        <v>0</v>
      </c>
      <c r="Q139" s="218">
        <v>1.0900000000000001</v>
      </c>
      <c r="R139" s="218">
        <f>Q139*H139</f>
        <v>0.18530000000000002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148</v>
      </c>
      <c r="AT139" s="220" t="s">
        <v>144</v>
      </c>
      <c r="AU139" s="220" t="s">
        <v>120</v>
      </c>
      <c r="AY139" s="16" t="s">
        <v>141</v>
      </c>
      <c r="BE139" s="114">
        <f>IF(N139="základná",J139,0)</f>
        <v>0</v>
      </c>
      <c r="BF139" s="114">
        <f>IF(N139="znížená",J139,0)</f>
        <v>0</v>
      </c>
      <c r="BG139" s="114">
        <f>IF(N139="zákl. prenesená",J139,0)</f>
        <v>0</v>
      </c>
      <c r="BH139" s="114">
        <f>IF(N139="zníž. prenesená",J139,0)</f>
        <v>0</v>
      </c>
      <c r="BI139" s="114">
        <f>IF(N139="nulová",J139,0)</f>
        <v>0</v>
      </c>
      <c r="BJ139" s="16" t="s">
        <v>120</v>
      </c>
      <c r="BK139" s="221">
        <f>ROUND(I139*H139,3)</f>
        <v>0</v>
      </c>
      <c r="BL139" s="16" t="s">
        <v>148</v>
      </c>
      <c r="BM139" s="220" t="s">
        <v>277</v>
      </c>
    </row>
    <row r="140" spans="1:65" s="13" customFormat="1">
      <c r="B140" s="222"/>
      <c r="C140" s="223"/>
      <c r="D140" s="224" t="s">
        <v>150</v>
      </c>
      <c r="E140" s="225" t="s">
        <v>1</v>
      </c>
      <c r="F140" s="226" t="s">
        <v>278</v>
      </c>
      <c r="G140" s="223"/>
      <c r="H140" s="227">
        <v>0.17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150</v>
      </c>
      <c r="AU140" s="233" t="s">
        <v>120</v>
      </c>
      <c r="AV140" s="13" t="s">
        <v>120</v>
      </c>
      <c r="AW140" s="13" t="s">
        <v>30</v>
      </c>
      <c r="AX140" s="13" t="s">
        <v>85</v>
      </c>
      <c r="AY140" s="233" t="s">
        <v>141</v>
      </c>
    </row>
    <row r="141" spans="1:65" s="2" customFormat="1" ht="14.45" customHeight="1">
      <c r="A141" s="34"/>
      <c r="B141" s="35"/>
      <c r="C141" s="245" t="s">
        <v>120</v>
      </c>
      <c r="D141" s="245" t="s">
        <v>211</v>
      </c>
      <c r="E141" s="246" t="s">
        <v>279</v>
      </c>
      <c r="F141" s="247" t="s">
        <v>280</v>
      </c>
      <c r="G141" s="248" t="s">
        <v>181</v>
      </c>
      <c r="H141" s="249">
        <v>0.17</v>
      </c>
      <c r="I141" s="250"/>
      <c r="J141" s="249">
        <f>ROUND(I141*H141,3)</f>
        <v>0</v>
      </c>
      <c r="K141" s="251"/>
      <c r="L141" s="252"/>
      <c r="M141" s="253" t="s">
        <v>1</v>
      </c>
      <c r="N141" s="254" t="s">
        <v>43</v>
      </c>
      <c r="O141" s="71"/>
      <c r="P141" s="218">
        <f>O141*H141</f>
        <v>0</v>
      </c>
      <c r="Q141" s="218">
        <v>1</v>
      </c>
      <c r="R141" s="218">
        <f>Q141*H141</f>
        <v>0.17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183</v>
      </c>
      <c r="AT141" s="220" t="s">
        <v>211</v>
      </c>
      <c r="AU141" s="220" t="s">
        <v>120</v>
      </c>
      <c r="AY141" s="16" t="s">
        <v>141</v>
      </c>
      <c r="BE141" s="114">
        <f>IF(N141="základná",J141,0)</f>
        <v>0</v>
      </c>
      <c r="BF141" s="114">
        <f>IF(N141="znížená",J141,0)</f>
        <v>0</v>
      </c>
      <c r="BG141" s="114">
        <f>IF(N141="zákl. prenesená",J141,0)</f>
        <v>0</v>
      </c>
      <c r="BH141" s="114">
        <f>IF(N141="zníž. prenesená",J141,0)</f>
        <v>0</v>
      </c>
      <c r="BI141" s="114">
        <f>IF(N141="nulová",J141,0)</f>
        <v>0</v>
      </c>
      <c r="BJ141" s="16" t="s">
        <v>120</v>
      </c>
      <c r="BK141" s="221">
        <f>ROUND(I141*H141,3)</f>
        <v>0</v>
      </c>
      <c r="BL141" s="16" t="s">
        <v>148</v>
      </c>
      <c r="BM141" s="220" t="s">
        <v>281</v>
      </c>
    </row>
    <row r="142" spans="1:65" s="12" customFormat="1" ht="22.7" customHeight="1">
      <c r="B142" s="193"/>
      <c r="C142" s="194"/>
      <c r="D142" s="195" t="s">
        <v>76</v>
      </c>
      <c r="E142" s="207" t="s">
        <v>148</v>
      </c>
      <c r="F142" s="207" t="s">
        <v>282</v>
      </c>
      <c r="G142" s="194"/>
      <c r="H142" s="194"/>
      <c r="I142" s="197"/>
      <c r="J142" s="208">
        <f>BK142</f>
        <v>0</v>
      </c>
      <c r="K142" s="194"/>
      <c r="L142" s="199"/>
      <c r="M142" s="200"/>
      <c r="N142" s="201"/>
      <c r="O142" s="201"/>
      <c r="P142" s="202">
        <f>P143</f>
        <v>0</v>
      </c>
      <c r="Q142" s="201"/>
      <c r="R142" s="202">
        <f>R143</f>
        <v>9.3520000000000006E-2</v>
      </c>
      <c r="S142" s="201"/>
      <c r="T142" s="203">
        <f>T143</f>
        <v>0</v>
      </c>
      <c r="AR142" s="204" t="s">
        <v>85</v>
      </c>
      <c r="AT142" s="205" t="s">
        <v>76</v>
      </c>
      <c r="AU142" s="205" t="s">
        <v>85</v>
      </c>
      <c r="AY142" s="204" t="s">
        <v>141</v>
      </c>
      <c r="BK142" s="206">
        <f>BK143</f>
        <v>0</v>
      </c>
    </row>
    <row r="143" spans="1:65" s="2" customFormat="1" ht="24.2" customHeight="1">
      <c r="A143" s="34"/>
      <c r="B143" s="35"/>
      <c r="C143" s="209" t="s">
        <v>158</v>
      </c>
      <c r="D143" s="209" t="s">
        <v>144</v>
      </c>
      <c r="E143" s="210" t="s">
        <v>283</v>
      </c>
      <c r="F143" s="211" t="s">
        <v>284</v>
      </c>
      <c r="G143" s="212" t="s">
        <v>237</v>
      </c>
      <c r="H143" s="213">
        <v>8</v>
      </c>
      <c r="I143" s="214"/>
      <c r="J143" s="213">
        <f>ROUND(I143*H143,3)</f>
        <v>0</v>
      </c>
      <c r="K143" s="215"/>
      <c r="L143" s="37"/>
      <c r="M143" s="216" t="s">
        <v>1</v>
      </c>
      <c r="N143" s="217" t="s">
        <v>43</v>
      </c>
      <c r="O143" s="71"/>
      <c r="P143" s="218">
        <f>O143*H143</f>
        <v>0</v>
      </c>
      <c r="Q143" s="218">
        <v>1.1690000000000001E-2</v>
      </c>
      <c r="R143" s="218">
        <f>Q143*H143</f>
        <v>9.3520000000000006E-2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148</v>
      </c>
      <c r="AT143" s="220" t="s">
        <v>144</v>
      </c>
      <c r="AU143" s="220" t="s">
        <v>120</v>
      </c>
      <c r="AY143" s="16" t="s">
        <v>141</v>
      </c>
      <c r="BE143" s="114">
        <f>IF(N143="základná",J143,0)</f>
        <v>0</v>
      </c>
      <c r="BF143" s="114">
        <f>IF(N143="znížená",J143,0)</f>
        <v>0</v>
      </c>
      <c r="BG143" s="114">
        <f>IF(N143="zákl. prenesená",J143,0)</f>
        <v>0</v>
      </c>
      <c r="BH143" s="114">
        <f>IF(N143="zníž. prenesená",J143,0)</f>
        <v>0</v>
      </c>
      <c r="BI143" s="114">
        <f>IF(N143="nulová",J143,0)</f>
        <v>0</v>
      </c>
      <c r="BJ143" s="16" t="s">
        <v>120</v>
      </c>
      <c r="BK143" s="221">
        <f>ROUND(I143*H143,3)</f>
        <v>0</v>
      </c>
      <c r="BL143" s="16" t="s">
        <v>148</v>
      </c>
      <c r="BM143" s="220" t="s">
        <v>285</v>
      </c>
    </row>
    <row r="144" spans="1:65" s="12" customFormat="1" ht="22.7" customHeight="1">
      <c r="B144" s="193"/>
      <c r="C144" s="194"/>
      <c r="D144" s="195" t="s">
        <v>76</v>
      </c>
      <c r="E144" s="207" t="s">
        <v>142</v>
      </c>
      <c r="F144" s="207" t="s">
        <v>143</v>
      </c>
      <c r="G144" s="194"/>
      <c r="H144" s="194"/>
      <c r="I144" s="197"/>
      <c r="J144" s="208">
        <f>BK144</f>
        <v>0</v>
      </c>
      <c r="K144" s="194"/>
      <c r="L144" s="199"/>
      <c r="M144" s="200"/>
      <c r="N144" s="201"/>
      <c r="O144" s="201"/>
      <c r="P144" s="202">
        <f>SUM(P145:P148)</f>
        <v>0</v>
      </c>
      <c r="Q144" s="201"/>
      <c r="R144" s="202">
        <f>SUM(R145:R148)</f>
        <v>0.1789984</v>
      </c>
      <c r="S144" s="201"/>
      <c r="T144" s="203">
        <f>SUM(T145:T148)</f>
        <v>0</v>
      </c>
      <c r="AR144" s="204" t="s">
        <v>85</v>
      </c>
      <c r="AT144" s="205" t="s">
        <v>76</v>
      </c>
      <c r="AU144" s="205" t="s">
        <v>85</v>
      </c>
      <c r="AY144" s="204" t="s">
        <v>141</v>
      </c>
      <c r="BK144" s="206">
        <f>SUM(BK145:BK148)</f>
        <v>0</v>
      </c>
    </row>
    <row r="145" spans="1:65" s="2" customFormat="1" ht="24.2" customHeight="1">
      <c r="A145" s="34"/>
      <c r="B145" s="35"/>
      <c r="C145" s="209" t="s">
        <v>148</v>
      </c>
      <c r="D145" s="209" t="s">
        <v>144</v>
      </c>
      <c r="E145" s="210" t="s">
        <v>152</v>
      </c>
      <c r="F145" s="211" t="s">
        <v>153</v>
      </c>
      <c r="G145" s="212" t="s">
        <v>147</v>
      </c>
      <c r="H145" s="213">
        <v>4.88</v>
      </c>
      <c r="I145" s="214"/>
      <c r="J145" s="213">
        <f>ROUND(I145*H145,3)</f>
        <v>0</v>
      </c>
      <c r="K145" s="215"/>
      <c r="L145" s="37"/>
      <c r="M145" s="216" t="s">
        <v>1</v>
      </c>
      <c r="N145" s="217" t="s">
        <v>43</v>
      </c>
      <c r="O145" s="71"/>
      <c r="P145" s="218">
        <f>O145*H145</f>
        <v>0</v>
      </c>
      <c r="Q145" s="218">
        <v>3.5869999999999999E-2</v>
      </c>
      <c r="R145" s="218">
        <f>Q145*H145</f>
        <v>0.1750456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148</v>
      </c>
      <c r="AT145" s="220" t="s">
        <v>144</v>
      </c>
      <c r="AU145" s="220" t="s">
        <v>120</v>
      </c>
      <c r="AY145" s="16" t="s">
        <v>141</v>
      </c>
      <c r="BE145" s="114">
        <f>IF(N145="základná",J145,0)</f>
        <v>0</v>
      </c>
      <c r="BF145" s="114">
        <f>IF(N145="znížená",J145,0)</f>
        <v>0</v>
      </c>
      <c r="BG145" s="114">
        <f>IF(N145="zákl. prenesená",J145,0)</f>
        <v>0</v>
      </c>
      <c r="BH145" s="114">
        <f>IF(N145="zníž. prenesená",J145,0)</f>
        <v>0</v>
      </c>
      <c r="BI145" s="114">
        <f>IF(N145="nulová",J145,0)</f>
        <v>0</v>
      </c>
      <c r="BJ145" s="16" t="s">
        <v>120</v>
      </c>
      <c r="BK145" s="221">
        <f>ROUND(I145*H145,3)</f>
        <v>0</v>
      </c>
      <c r="BL145" s="16" t="s">
        <v>148</v>
      </c>
      <c r="BM145" s="220" t="s">
        <v>286</v>
      </c>
    </row>
    <row r="146" spans="1:65" s="13" customFormat="1">
      <c r="B146" s="222"/>
      <c r="C146" s="223"/>
      <c r="D146" s="224" t="s">
        <v>150</v>
      </c>
      <c r="E146" s="225" t="s">
        <v>1</v>
      </c>
      <c r="F146" s="226" t="s">
        <v>287</v>
      </c>
      <c r="G146" s="223"/>
      <c r="H146" s="227">
        <v>4.88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150</v>
      </c>
      <c r="AU146" s="233" t="s">
        <v>120</v>
      </c>
      <c r="AV146" s="13" t="s">
        <v>120</v>
      </c>
      <c r="AW146" s="13" t="s">
        <v>30</v>
      </c>
      <c r="AX146" s="13" t="s">
        <v>85</v>
      </c>
      <c r="AY146" s="233" t="s">
        <v>141</v>
      </c>
    </row>
    <row r="147" spans="1:65" s="2" customFormat="1" ht="24.2" customHeight="1">
      <c r="A147" s="34"/>
      <c r="B147" s="35"/>
      <c r="C147" s="209" t="s">
        <v>167</v>
      </c>
      <c r="D147" s="209" t="s">
        <v>144</v>
      </c>
      <c r="E147" s="210" t="s">
        <v>159</v>
      </c>
      <c r="F147" s="211" t="s">
        <v>160</v>
      </c>
      <c r="G147" s="212" t="s">
        <v>147</v>
      </c>
      <c r="H147" s="213">
        <v>4.88</v>
      </c>
      <c r="I147" s="214"/>
      <c r="J147" s="213">
        <f>ROUND(I147*H147,3)</f>
        <v>0</v>
      </c>
      <c r="K147" s="215"/>
      <c r="L147" s="37"/>
      <c r="M147" s="216" t="s">
        <v>1</v>
      </c>
      <c r="N147" s="217" t="s">
        <v>43</v>
      </c>
      <c r="O147" s="71"/>
      <c r="P147" s="218">
        <f>O147*H147</f>
        <v>0</v>
      </c>
      <c r="Q147" s="218">
        <v>2.3000000000000001E-4</v>
      </c>
      <c r="R147" s="218">
        <f>Q147*H147</f>
        <v>1.1224E-3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148</v>
      </c>
      <c r="AT147" s="220" t="s">
        <v>144</v>
      </c>
      <c r="AU147" s="220" t="s">
        <v>120</v>
      </c>
      <c r="AY147" s="16" t="s">
        <v>141</v>
      </c>
      <c r="BE147" s="114">
        <f>IF(N147="základná",J147,0)</f>
        <v>0</v>
      </c>
      <c r="BF147" s="114">
        <f>IF(N147="znížená",J147,0)</f>
        <v>0</v>
      </c>
      <c r="BG147" s="114">
        <f>IF(N147="zákl. prenesená",J147,0)</f>
        <v>0</v>
      </c>
      <c r="BH147" s="114">
        <f>IF(N147="zníž. prenesená",J147,0)</f>
        <v>0</v>
      </c>
      <c r="BI147" s="114">
        <f>IF(N147="nulová",J147,0)</f>
        <v>0</v>
      </c>
      <c r="BJ147" s="16" t="s">
        <v>120</v>
      </c>
      <c r="BK147" s="221">
        <f>ROUND(I147*H147,3)</f>
        <v>0</v>
      </c>
      <c r="BL147" s="16" t="s">
        <v>148</v>
      </c>
      <c r="BM147" s="220" t="s">
        <v>288</v>
      </c>
    </row>
    <row r="148" spans="1:65" s="2" customFormat="1" ht="14.45" customHeight="1">
      <c r="A148" s="34"/>
      <c r="B148" s="35"/>
      <c r="C148" s="209" t="s">
        <v>142</v>
      </c>
      <c r="D148" s="209" t="s">
        <v>144</v>
      </c>
      <c r="E148" s="210" t="s">
        <v>162</v>
      </c>
      <c r="F148" s="211" t="s">
        <v>163</v>
      </c>
      <c r="G148" s="212" t="s">
        <v>147</v>
      </c>
      <c r="H148" s="213">
        <v>4.88</v>
      </c>
      <c r="I148" s="214"/>
      <c r="J148" s="213">
        <f>ROUND(I148*H148,3)</f>
        <v>0</v>
      </c>
      <c r="K148" s="215"/>
      <c r="L148" s="37"/>
      <c r="M148" s="216" t="s">
        <v>1</v>
      </c>
      <c r="N148" s="217" t="s">
        <v>43</v>
      </c>
      <c r="O148" s="71"/>
      <c r="P148" s="218">
        <f>O148*H148</f>
        <v>0</v>
      </c>
      <c r="Q148" s="218">
        <v>5.8E-4</v>
      </c>
      <c r="R148" s="218">
        <f>Q148*H148</f>
        <v>2.8303999999999998E-3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148</v>
      </c>
      <c r="AT148" s="220" t="s">
        <v>144</v>
      </c>
      <c r="AU148" s="220" t="s">
        <v>120</v>
      </c>
      <c r="AY148" s="16" t="s">
        <v>141</v>
      </c>
      <c r="BE148" s="114">
        <f>IF(N148="základná",J148,0)</f>
        <v>0</v>
      </c>
      <c r="BF148" s="114">
        <f>IF(N148="znížená",J148,0)</f>
        <v>0</v>
      </c>
      <c r="BG148" s="114">
        <f>IF(N148="zákl. prenesená",J148,0)</f>
        <v>0</v>
      </c>
      <c r="BH148" s="114">
        <f>IF(N148="zníž. prenesená",J148,0)</f>
        <v>0</v>
      </c>
      <c r="BI148" s="114">
        <f>IF(N148="nulová",J148,0)</f>
        <v>0</v>
      </c>
      <c r="BJ148" s="16" t="s">
        <v>120</v>
      </c>
      <c r="BK148" s="221">
        <f>ROUND(I148*H148,3)</f>
        <v>0</v>
      </c>
      <c r="BL148" s="16" t="s">
        <v>148</v>
      </c>
      <c r="BM148" s="220" t="s">
        <v>289</v>
      </c>
    </row>
    <row r="149" spans="1:65" s="12" customFormat="1" ht="22.7" customHeight="1">
      <c r="B149" s="193"/>
      <c r="C149" s="194"/>
      <c r="D149" s="195" t="s">
        <v>76</v>
      </c>
      <c r="E149" s="207" t="s">
        <v>165</v>
      </c>
      <c r="F149" s="207" t="s">
        <v>166</v>
      </c>
      <c r="G149" s="194"/>
      <c r="H149" s="194"/>
      <c r="I149" s="197"/>
      <c r="J149" s="208">
        <f>BK149</f>
        <v>0</v>
      </c>
      <c r="K149" s="194"/>
      <c r="L149" s="199"/>
      <c r="M149" s="200"/>
      <c r="N149" s="201"/>
      <c r="O149" s="201"/>
      <c r="P149" s="202">
        <f>SUM(P150:P161)</f>
        <v>0</v>
      </c>
      <c r="Q149" s="201"/>
      <c r="R149" s="202">
        <f>SUM(R150:R161)</f>
        <v>0.17708599999999999</v>
      </c>
      <c r="S149" s="201"/>
      <c r="T149" s="203">
        <f>SUM(T150:T161)</f>
        <v>0.422624</v>
      </c>
      <c r="AR149" s="204" t="s">
        <v>85</v>
      </c>
      <c r="AT149" s="205" t="s">
        <v>76</v>
      </c>
      <c r="AU149" s="205" t="s">
        <v>85</v>
      </c>
      <c r="AY149" s="204" t="s">
        <v>141</v>
      </c>
      <c r="BK149" s="206">
        <f>SUM(BK150:BK161)</f>
        <v>0</v>
      </c>
    </row>
    <row r="150" spans="1:65" s="2" customFormat="1" ht="24.2" customHeight="1">
      <c r="A150" s="34"/>
      <c r="B150" s="35"/>
      <c r="C150" s="209" t="s">
        <v>178</v>
      </c>
      <c r="D150" s="209" t="s">
        <v>144</v>
      </c>
      <c r="E150" s="210" t="s">
        <v>168</v>
      </c>
      <c r="F150" s="211" t="s">
        <v>169</v>
      </c>
      <c r="G150" s="212" t="s">
        <v>147</v>
      </c>
      <c r="H150" s="213">
        <v>4.88</v>
      </c>
      <c r="I150" s="214"/>
      <c r="J150" s="213">
        <f>ROUND(I150*H150,3)</f>
        <v>0</v>
      </c>
      <c r="K150" s="215"/>
      <c r="L150" s="37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170</v>
      </c>
      <c r="AT150" s="220" t="s">
        <v>144</v>
      </c>
      <c r="AU150" s="220" t="s">
        <v>120</v>
      </c>
      <c r="AY150" s="16" t="s">
        <v>141</v>
      </c>
      <c r="BE150" s="114">
        <f>IF(N150="základná",J150,0)</f>
        <v>0</v>
      </c>
      <c r="BF150" s="114">
        <f>IF(N150="znížená",J150,0)</f>
        <v>0</v>
      </c>
      <c r="BG150" s="114">
        <f>IF(N150="zákl. prenesená",J150,0)</f>
        <v>0</v>
      </c>
      <c r="BH150" s="114">
        <f>IF(N150="zníž. prenesená",J150,0)</f>
        <v>0</v>
      </c>
      <c r="BI150" s="114">
        <f>IF(N150="nulová",J150,0)</f>
        <v>0</v>
      </c>
      <c r="BJ150" s="16" t="s">
        <v>120</v>
      </c>
      <c r="BK150" s="221">
        <f>ROUND(I150*H150,3)</f>
        <v>0</v>
      </c>
      <c r="BL150" s="16" t="s">
        <v>170</v>
      </c>
      <c r="BM150" s="220" t="s">
        <v>290</v>
      </c>
    </row>
    <row r="151" spans="1:65" s="13" customFormat="1">
      <c r="B151" s="222"/>
      <c r="C151" s="223"/>
      <c r="D151" s="224" t="s">
        <v>150</v>
      </c>
      <c r="E151" s="225" t="s">
        <v>1</v>
      </c>
      <c r="F151" s="226" t="s">
        <v>287</v>
      </c>
      <c r="G151" s="223"/>
      <c r="H151" s="227">
        <v>4.88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150</v>
      </c>
      <c r="AU151" s="233" t="s">
        <v>120</v>
      </c>
      <c r="AV151" s="13" t="s">
        <v>120</v>
      </c>
      <c r="AW151" s="13" t="s">
        <v>30</v>
      </c>
      <c r="AX151" s="13" t="s">
        <v>85</v>
      </c>
      <c r="AY151" s="233" t="s">
        <v>141</v>
      </c>
    </row>
    <row r="152" spans="1:65" s="2" customFormat="1" ht="24.2" customHeight="1">
      <c r="A152" s="34"/>
      <c r="B152" s="35"/>
      <c r="C152" s="209" t="s">
        <v>183</v>
      </c>
      <c r="D152" s="209" t="s">
        <v>144</v>
      </c>
      <c r="E152" s="210" t="s">
        <v>291</v>
      </c>
      <c r="F152" s="211" t="s">
        <v>292</v>
      </c>
      <c r="G152" s="212" t="s">
        <v>237</v>
      </c>
      <c r="H152" s="213">
        <v>8</v>
      </c>
      <c r="I152" s="214"/>
      <c r="J152" s="213">
        <f>ROUND(I152*H152,3)</f>
        <v>0</v>
      </c>
      <c r="K152" s="215"/>
      <c r="L152" s="37"/>
      <c r="M152" s="216" t="s">
        <v>1</v>
      </c>
      <c r="N152" s="217" t="s">
        <v>43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3.1E-2</v>
      </c>
      <c r="T152" s="219">
        <f>S152*H152</f>
        <v>0.248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148</v>
      </c>
      <c r="AT152" s="220" t="s">
        <v>144</v>
      </c>
      <c r="AU152" s="220" t="s">
        <v>120</v>
      </c>
      <c r="AY152" s="16" t="s">
        <v>141</v>
      </c>
      <c r="BE152" s="114">
        <f>IF(N152="základná",J152,0)</f>
        <v>0</v>
      </c>
      <c r="BF152" s="114">
        <f>IF(N152="znížená",J152,0)</f>
        <v>0</v>
      </c>
      <c r="BG152" s="114">
        <f>IF(N152="zákl. prenesená",J152,0)</f>
        <v>0</v>
      </c>
      <c r="BH152" s="114">
        <f>IF(N152="zníž. prenesená",J152,0)</f>
        <v>0</v>
      </c>
      <c r="BI152" s="114">
        <f>IF(N152="nulová",J152,0)</f>
        <v>0</v>
      </c>
      <c r="BJ152" s="16" t="s">
        <v>120</v>
      </c>
      <c r="BK152" s="221">
        <f>ROUND(I152*H152,3)</f>
        <v>0</v>
      </c>
      <c r="BL152" s="16" t="s">
        <v>148</v>
      </c>
      <c r="BM152" s="220" t="s">
        <v>293</v>
      </c>
    </row>
    <row r="153" spans="1:65" s="2" customFormat="1" ht="24.2" customHeight="1">
      <c r="A153" s="34"/>
      <c r="B153" s="35"/>
      <c r="C153" s="209" t="s">
        <v>165</v>
      </c>
      <c r="D153" s="209" t="s">
        <v>144</v>
      </c>
      <c r="E153" s="210" t="s">
        <v>294</v>
      </c>
      <c r="F153" s="211" t="s">
        <v>295</v>
      </c>
      <c r="G153" s="212" t="s">
        <v>175</v>
      </c>
      <c r="H153" s="213">
        <v>9.8000000000000007</v>
      </c>
      <c r="I153" s="214"/>
      <c r="J153" s="213">
        <f>ROUND(I153*H153,3)</f>
        <v>0</v>
      </c>
      <c r="K153" s="215"/>
      <c r="L153" s="37"/>
      <c r="M153" s="216" t="s">
        <v>1</v>
      </c>
      <c r="N153" s="217" t="s">
        <v>43</v>
      </c>
      <c r="O153" s="71"/>
      <c r="P153" s="218">
        <f>O153*H153</f>
        <v>0</v>
      </c>
      <c r="Q153" s="218">
        <v>1.8069999999999999E-2</v>
      </c>
      <c r="R153" s="218">
        <f>Q153*H153</f>
        <v>0.17708599999999999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148</v>
      </c>
      <c r="AT153" s="220" t="s">
        <v>144</v>
      </c>
      <c r="AU153" s="220" t="s">
        <v>120</v>
      </c>
      <c r="AY153" s="16" t="s">
        <v>141</v>
      </c>
      <c r="BE153" s="114">
        <f>IF(N153="základná",J153,0)</f>
        <v>0</v>
      </c>
      <c r="BF153" s="114">
        <f>IF(N153="znížená",J153,0)</f>
        <v>0</v>
      </c>
      <c r="BG153" s="114">
        <f>IF(N153="zákl. prenesená",J153,0)</f>
        <v>0</v>
      </c>
      <c r="BH153" s="114">
        <f>IF(N153="zníž. prenesená",J153,0)</f>
        <v>0</v>
      </c>
      <c r="BI153" s="114">
        <f>IF(N153="nulová",J153,0)</f>
        <v>0</v>
      </c>
      <c r="BJ153" s="16" t="s">
        <v>120</v>
      </c>
      <c r="BK153" s="221">
        <f>ROUND(I153*H153,3)</f>
        <v>0</v>
      </c>
      <c r="BL153" s="16" t="s">
        <v>148</v>
      </c>
      <c r="BM153" s="220" t="s">
        <v>296</v>
      </c>
    </row>
    <row r="154" spans="1:65" s="13" customFormat="1">
      <c r="B154" s="222"/>
      <c r="C154" s="223"/>
      <c r="D154" s="224" t="s">
        <v>150</v>
      </c>
      <c r="E154" s="225" t="s">
        <v>1</v>
      </c>
      <c r="F154" s="226" t="s">
        <v>297</v>
      </c>
      <c r="G154" s="223"/>
      <c r="H154" s="227">
        <v>9.8000000000000007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150</v>
      </c>
      <c r="AU154" s="233" t="s">
        <v>120</v>
      </c>
      <c r="AV154" s="13" t="s">
        <v>120</v>
      </c>
      <c r="AW154" s="13" t="s">
        <v>30</v>
      </c>
      <c r="AX154" s="13" t="s">
        <v>85</v>
      </c>
      <c r="AY154" s="233" t="s">
        <v>141</v>
      </c>
    </row>
    <row r="155" spans="1:65" s="2" customFormat="1" ht="37.700000000000003" customHeight="1">
      <c r="A155" s="34"/>
      <c r="B155" s="35"/>
      <c r="C155" s="209" t="s">
        <v>191</v>
      </c>
      <c r="D155" s="209" t="s">
        <v>144</v>
      </c>
      <c r="E155" s="210" t="s">
        <v>298</v>
      </c>
      <c r="F155" s="211" t="s">
        <v>299</v>
      </c>
      <c r="G155" s="212" t="s">
        <v>147</v>
      </c>
      <c r="H155" s="213">
        <v>2.5680000000000001</v>
      </c>
      <c r="I155" s="214"/>
      <c r="J155" s="213">
        <f>ROUND(I155*H155,3)</f>
        <v>0</v>
      </c>
      <c r="K155" s="215"/>
      <c r="L155" s="37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6.8000000000000005E-2</v>
      </c>
      <c r="T155" s="219">
        <f>S155*H155</f>
        <v>0.17462400000000003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148</v>
      </c>
      <c r="AT155" s="220" t="s">
        <v>144</v>
      </c>
      <c r="AU155" s="220" t="s">
        <v>120</v>
      </c>
      <c r="AY155" s="16" t="s">
        <v>141</v>
      </c>
      <c r="BE155" s="114">
        <f>IF(N155="základná",J155,0)</f>
        <v>0</v>
      </c>
      <c r="BF155" s="114">
        <f>IF(N155="znížená",J155,0)</f>
        <v>0</v>
      </c>
      <c r="BG155" s="114">
        <f>IF(N155="zákl. prenesená",J155,0)</f>
        <v>0</v>
      </c>
      <c r="BH155" s="114">
        <f>IF(N155="zníž. prenesená",J155,0)</f>
        <v>0</v>
      </c>
      <c r="BI155" s="114">
        <f>IF(N155="nulová",J155,0)</f>
        <v>0</v>
      </c>
      <c r="BJ155" s="16" t="s">
        <v>120</v>
      </c>
      <c r="BK155" s="221">
        <f>ROUND(I155*H155,3)</f>
        <v>0</v>
      </c>
      <c r="BL155" s="16" t="s">
        <v>148</v>
      </c>
      <c r="BM155" s="220" t="s">
        <v>300</v>
      </c>
    </row>
    <row r="156" spans="1:65" s="13" customFormat="1">
      <c r="B156" s="222"/>
      <c r="C156" s="223"/>
      <c r="D156" s="224" t="s">
        <v>150</v>
      </c>
      <c r="E156" s="225" t="s">
        <v>1</v>
      </c>
      <c r="F156" s="226" t="s">
        <v>301</v>
      </c>
      <c r="G156" s="223"/>
      <c r="H156" s="227">
        <v>2.5680000000000001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150</v>
      </c>
      <c r="AU156" s="233" t="s">
        <v>120</v>
      </c>
      <c r="AV156" s="13" t="s">
        <v>120</v>
      </c>
      <c r="AW156" s="13" t="s">
        <v>30</v>
      </c>
      <c r="AX156" s="13" t="s">
        <v>85</v>
      </c>
      <c r="AY156" s="233" t="s">
        <v>141</v>
      </c>
    </row>
    <row r="157" spans="1:65" s="2" customFormat="1" ht="14.45" customHeight="1">
      <c r="A157" s="34"/>
      <c r="B157" s="35"/>
      <c r="C157" s="209" t="s">
        <v>197</v>
      </c>
      <c r="D157" s="209" t="s">
        <v>144</v>
      </c>
      <c r="E157" s="210" t="s">
        <v>179</v>
      </c>
      <c r="F157" s="211" t="s">
        <v>180</v>
      </c>
      <c r="G157" s="212" t="s">
        <v>181</v>
      </c>
      <c r="H157" s="213">
        <v>0.42299999999999999</v>
      </c>
      <c r="I157" s="214"/>
      <c r="J157" s="213">
        <f>ROUND(I157*H157,3)</f>
        <v>0</v>
      </c>
      <c r="K157" s="215"/>
      <c r="L157" s="37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148</v>
      </c>
      <c r="AT157" s="220" t="s">
        <v>144</v>
      </c>
      <c r="AU157" s="220" t="s">
        <v>120</v>
      </c>
      <c r="AY157" s="16" t="s">
        <v>141</v>
      </c>
      <c r="BE157" s="114">
        <f>IF(N157="základná",J157,0)</f>
        <v>0</v>
      </c>
      <c r="BF157" s="114">
        <f>IF(N157="znížená",J157,0)</f>
        <v>0</v>
      </c>
      <c r="BG157" s="114">
        <f>IF(N157="zákl. prenesená",J157,0)</f>
        <v>0</v>
      </c>
      <c r="BH157" s="114">
        <f>IF(N157="zníž. prenesená",J157,0)</f>
        <v>0</v>
      </c>
      <c r="BI157" s="114">
        <f>IF(N157="nulová",J157,0)</f>
        <v>0</v>
      </c>
      <c r="BJ157" s="16" t="s">
        <v>120</v>
      </c>
      <c r="BK157" s="221">
        <f>ROUND(I157*H157,3)</f>
        <v>0</v>
      </c>
      <c r="BL157" s="16" t="s">
        <v>148</v>
      </c>
      <c r="BM157" s="220" t="s">
        <v>302</v>
      </c>
    </row>
    <row r="158" spans="1:65" s="2" customFormat="1" ht="24.2" customHeight="1">
      <c r="A158" s="34"/>
      <c r="B158" s="35"/>
      <c r="C158" s="209" t="s">
        <v>205</v>
      </c>
      <c r="D158" s="209" t="s">
        <v>144</v>
      </c>
      <c r="E158" s="210" t="s">
        <v>184</v>
      </c>
      <c r="F158" s="211" t="s">
        <v>185</v>
      </c>
      <c r="G158" s="212" t="s">
        <v>181</v>
      </c>
      <c r="H158" s="213">
        <v>6.3449999999999998</v>
      </c>
      <c r="I158" s="214"/>
      <c r="J158" s="213">
        <f>ROUND(I158*H158,3)</f>
        <v>0</v>
      </c>
      <c r="K158" s="215"/>
      <c r="L158" s="37"/>
      <c r="M158" s="216" t="s">
        <v>1</v>
      </c>
      <c r="N158" s="217" t="s">
        <v>43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148</v>
      </c>
      <c r="AT158" s="220" t="s">
        <v>144</v>
      </c>
      <c r="AU158" s="220" t="s">
        <v>120</v>
      </c>
      <c r="AY158" s="16" t="s">
        <v>141</v>
      </c>
      <c r="BE158" s="114">
        <f>IF(N158="základná",J158,0)</f>
        <v>0</v>
      </c>
      <c r="BF158" s="114">
        <f>IF(N158="znížená",J158,0)</f>
        <v>0</v>
      </c>
      <c r="BG158" s="114">
        <f>IF(N158="zákl. prenesená",J158,0)</f>
        <v>0</v>
      </c>
      <c r="BH158" s="114">
        <f>IF(N158="zníž. prenesená",J158,0)</f>
        <v>0</v>
      </c>
      <c r="BI158" s="114">
        <f>IF(N158="nulová",J158,0)</f>
        <v>0</v>
      </c>
      <c r="BJ158" s="16" t="s">
        <v>120</v>
      </c>
      <c r="BK158" s="221">
        <f>ROUND(I158*H158,3)</f>
        <v>0</v>
      </c>
      <c r="BL158" s="16" t="s">
        <v>148</v>
      </c>
      <c r="BM158" s="220" t="s">
        <v>303</v>
      </c>
    </row>
    <row r="159" spans="1:65" s="13" customFormat="1">
      <c r="B159" s="222"/>
      <c r="C159" s="223"/>
      <c r="D159" s="224" t="s">
        <v>150</v>
      </c>
      <c r="E159" s="223"/>
      <c r="F159" s="226" t="s">
        <v>304</v>
      </c>
      <c r="G159" s="223"/>
      <c r="H159" s="227">
        <v>6.3449999999999998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150</v>
      </c>
      <c r="AU159" s="233" t="s">
        <v>120</v>
      </c>
      <c r="AV159" s="13" t="s">
        <v>120</v>
      </c>
      <c r="AW159" s="13" t="s">
        <v>4</v>
      </c>
      <c r="AX159" s="13" t="s">
        <v>85</v>
      </c>
      <c r="AY159" s="233" t="s">
        <v>141</v>
      </c>
    </row>
    <row r="160" spans="1:65" s="2" customFormat="1" ht="24.2" customHeight="1">
      <c r="A160" s="34"/>
      <c r="B160" s="35"/>
      <c r="C160" s="209" t="s">
        <v>210</v>
      </c>
      <c r="D160" s="209" t="s">
        <v>144</v>
      </c>
      <c r="E160" s="210" t="s">
        <v>188</v>
      </c>
      <c r="F160" s="211" t="s">
        <v>189</v>
      </c>
      <c r="G160" s="212" t="s">
        <v>181</v>
      </c>
      <c r="H160" s="213">
        <v>0.42299999999999999</v>
      </c>
      <c r="I160" s="214"/>
      <c r="J160" s="213">
        <f>ROUND(I160*H160,3)</f>
        <v>0</v>
      </c>
      <c r="K160" s="215"/>
      <c r="L160" s="37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148</v>
      </c>
      <c r="AT160" s="220" t="s">
        <v>144</v>
      </c>
      <c r="AU160" s="220" t="s">
        <v>120</v>
      </c>
      <c r="AY160" s="16" t="s">
        <v>141</v>
      </c>
      <c r="BE160" s="114">
        <f>IF(N160="základná",J160,0)</f>
        <v>0</v>
      </c>
      <c r="BF160" s="114">
        <f>IF(N160="znížená",J160,0)</f>
        <v>0</v>
      </c>
      <c r="BG160" s="114">
        <f>IF(N160="zákl. prenesená",J160,0)</f>
        <v>0</v>
      </c>
      <c r="BH160" s="114">
        <f>IF(N160="zníž. prenesená",J160,0)</f>
        <v>0</v>
      </c>
      <c r="BI160" s="114">
        <f>IF(N160="nulová",J160,0)</f>
        <v>0</v>
      </c>
      <c r="BJ160" s="16" t="s">
        <v>120</v>
      </c>
      <c r="BK160" s="221">
        <f>ROUND(I160*H160,3)</f>
        <v>0</v>
      </c>
      <c r="BL160" s="16" t="s">
        <v>148</v>
      </c>
      <c r="BM160" s="220" t="s">
        <v>305</v>
      </c>
    </row>
    <row r="161" spans="1:65" s="2" customFormat="1" ht="24.2" customHeight="1">
      <c r="A161" s="34"/>
      <c r="B161" s="35"/>
      <c r="C161" s="209" t="s">
        <v>218</v>
      </c>
      <c r="D161" s="209" t="s">
        <v>144</v>
      </c>
      <c r="E161" s="210" t="s">
        <v>192</v>
      </c>
      <c r="F161" s="211" t="s">
        <v>193</v>
      </c>
      <c r="G161" s="212" t="s">
        <v>181</v>
      </c>
      <c r="H161" s="213">
        <v>0.42299999999999999</v>
      </c>
      <c r="I161" s="214"/>
      <c r="J161" s="213">
        <f>ROUND(I161*H161,3)</f>
        <v>0</v>
      </c>
      <c r="K161" s="215"/>
      <c r="L161" s="37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148</v>
      </c>
      <c r="AT161" s="220" t="s">
        <v>144</v>
      </c>
      <c r="AU161" s="220" t="s">
        <v>120</v>
      </c>
      <c r="AY161" s="16" t="s">
        <v>141</v>
      </c>
      <c r="BE161" s="114">
        <f>IF(N161="základná",J161,0)</f>
        <v>0</v>
      </c>
      <c r="BF161" s="114">
        <f>IF(N161="znížená",J161,0)</f>
        <v>0</v>
      </c>
      <c r="BG161" s="114">
        <f>IF(N161="zákl. prenesená",J161,0)</f>
        <v>0</v>
      </c>
      <c r="BH161" s="114">
        <f>IF(N161="zníž. prenesená",J161,0)</f>
        <v>0</v>
      </c>
      <c r="BI161" s="114">
        <f>IF(N161="nulová",J161,0)</f>
        <v>0</v>
      </c>
      <c r="BJ161" s="16" t="s">
        <v>120</v>
      </c>
      <c r="BK161" s="221">
        <f>ROUND(I161*H161,3)</f>
        <v>0</v>
      </c>
      <c r="BL161" s="16" t="s">
        <v>148</v>
      </c>
      <c r="BM161" s="220" t="s">
        <v>306</v>
      </c>
    </row>
    <row r="162" spans="1:65" s="12" customFormat="1" ht="22.7" customHeight="1">
      <c r="B162" s="193"/>
      <c r="C162" s="194"/>
      <c r="D162" s="195" t="s">
        <v>76</v>
      </c>
      <c r="E162" s="207" t="s">
        <v>195</v>
      </c>
      <c r="F162" s="207" t="s">
        <v>196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0</v>
      </c>
      <c r="S162" s="201"/>
      <c r="T162" s="203">
        <f>T163</f>
        <v>0</v>
      </c>
      <c r="AR162" s="204" t="s">
        <v>85</v>
      </c>
      <c r="AT162" s="205" t="s">
        <v>76</v>
      </c>
      <c r="AU162" s="205" t="s">
        <v>85</v>
      </c>
      <c r="AY162" s="204" t="s">
        <v>141</v>
      </c>
      <c r="BK162" s="206">
        <f>BK163</f>
        <v>0</v>
      </c>
    </row>
    <row r="163" spans="1:65" s="2" customFormat="1" ht="24.2" customHeight="1">
      <c r="A163" s="34"/>
      <c r="B163" s="35"/>
      <c r="C163" s="209" t="s">
        <v>223</v>
      </c>
      <c r="D163" s="209" t="s">
        <v>144</v>
      </c>
      <c r="E163" s="210" t="s">
        <v>198</v>
      </c>
      <c r="F163" s="211" t="s">
        <v>199</v>
      </c>
      <c r="G163" s="212" t="s">
        <v>181</v>
      </c>
      <c r="H163" s="213">
        <v>0.80500000000000005</v>
      </c>
      <c r="I163" s="214"/>
      <c r="J163" s="213">
        <f>ROUND(I163*H163,3)</f>
        <v>0</v>
      </c>
      <c r="K163" s="215"/>
      <c r="L163" s="37"/>
      <c r="M163" s="216" t="s">
        <v>1</v>
      </c>
      <c r="N163" s="217" t="s">
        <v>43</v>
      </c>
      <c r="O163" s="71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148</v>
      </c>
      <c r="AT163" s="220" t="s">
        <v>144</v>
      </c>
      <c r="AU163" s="220" t="s">
        <v>120</v>
      </c>
      <c r="AY163" s="16" t="s">
        <v>141</v>
      </c>
      <c r="BE163" s="114">
        <f>IF(N163="základná",J163,0)</f>
        <v>0</v>
      </c>
      <c r="BF163" s="114">
        <f>IF(N163="znížená",J163,0)</f>
        <v>0</v>
      </c>
      <c r="BG163" s="114">
        <f>IF(N163="zákl. prenesená",J163,0)</f>
        <v>0</v>
      </c>
      <c r="BH163" s="114">
        <f>IF(N163="zníž. prenesená",J163,0)</f>
        <v>0</v>
      </c>
      <c r="BI163" s="114">
        <f>IF(N163="nulová",J163,0)</f>
        <v>0</v>
      </c>
      <c r="BJ163" s="16" t="s">
        <v>120</v>
      </c>
      <c r="BK163" s="221">
        <f>ROUND(I163*H163,3)</f>
        <v>0</v>
      </c>
      <c r="BL163" s="16" t="s">
        <v>148</v>
      </c>
      <c r="BM163" s="220" t="s">
        <v>307</v>
      </c>
    </row>
    <row r="164" spans="1:65" s="12" customFormat="1" ht="25.9" customHeight="1">
      <c r="B164" s="193"/>
      <c r="C164" s="194"/>
      <c r="D164" s="195" t="s">
        <v>76</v>
      </c>
      <c r="E164" s="196" t="s">
        <v>201</v>
      </c>
      <c r="F164" s="196" t="s">
        <v>202</v>
      </c>
      <c r="G164" s="194"/>
      <c r="H164" s="194"/>
      <c r="I164" s="197"/>
      <c r="J164" s="198">
        <f>BK164</f>
        <v>0</v>
      </c>
      <c r="K164" s="194"/>
      <c r="L164" s="199"/>
      <c r="M164" s="200"/>
      <c r="N164" s="201"/>
      <c r="O164" s="201"/>
      <c r="P164" s="202">
        <f>P165+P195+P200</f>
        <v>0</v>
      </c>
      <c r="Q164" s="201"/>
      <c r="R164" s="202">
        <f>R165+R195+R200</f>
        <v>0.75005321999999996</v>
      </c>
      <c r="S164" s="201"/>
      <c r="T164" s="203">
        <f>T165+T195+T200</f>
        <v>0</v>
      </c>
      <c r="AR164" s="204" t="s">
        <v>120</v>
      </c>
      <c r="AT164" s="205" t="s">
        <v>76</v>
      </c>
      <c r="AU164" s="205" t="s">
        <v>77</v>
      </c>
      <c r="AY164" s="204" t="s">
        <v>141</v>
      </c>
      <c r="BK164" s="206">
        <f>BK165+BK195+BK200</f>
        <v>0</v>
      </c>
    </row>
    <row r="165" spans="1:65" s="12" customFormat="1" ht="22.7" customHeight="1">
      <c r="B165" s="193"/>
      <c r="C165" s="194"/>
      <c r="D165" s="195" t="s">
        <v>76</v>
      </c>
      <c r="E165" s="207" t="s">
        <v>227</v>
      </c>
      <c r="F165" s="207" t="s">
        <v>228</v>
      </c>
      <c r="G165" s="194"/>
      <c r="H165" s="194"/>
      <c r="I165" s="197"/>
      <c r="J165" s="208">
        <f>BK165</f>
        <v>0</v>
      </c>
      <c r="K165" s="194"/>
      <c r="L165" s="199"/>
      <c r="M165" s="200"/>
      <c r="N165" s="201"/>
      <c r="O165" s="201"/>
      <c r="P165" s="202">
        <f>SUM(P166:P194)</f>
        <v>0</v>
      </c>
      <c r="Q165" s="201"/>
      <c r="R165" s="202">
        <f>SUM(R166:R194)</f>
        <v>0.72587942000000005</v>
      </c>
      <c r="S165" s="201"/>
      <c r="T165" s="203">
        <f>SUM(T166:T194)</f>
        <v>0</v>
      </c>
      <c r="AR165" s="204" t="s">
        <v>120</v>
      </c>
      <c r="AT165" s="205" t="s">
        <v>76</v>
      </c>
      <c r="AU165" s="205" t="s">
        <v>85</v>
      </c>
      <c r="AY165" s="204" t="s">
        <v>141</v>
      </c>
      <c r="BK165" s="206">
        <f>SUM(BK166:BK194)</f>
        <v>0</v>
      </c>
    </row>
    <row r="166" spans="1:65" s="2" customFormat="1" ht="24.2" customHeight="1">
      <c r="A166" s="34"/>
      <c r="B166" s="35"/>
      <c r="C166" s="209" t="s">
        <v>170</v>
      </c>
      <c r="D166" s="209" t="s">
        <v>144</v>
      </c>
      <c r="E166" s="210" t="s">
        <v>308</v>
      </c>
      <c r="F166" s="211" t="s">
        <v>309</v>
      </c>
      <c r="G166" s="212" t="s">
        <v>147</v>
      </c>
      <c r="H166" s="213">
        <v>20.57</v>
      </c>
      <c r="I166" s="214"/>
      <c r="J166" s="213">
        <f>ROUND(I166*H166,3)</f>
        <v>0</v>
      </c>
      <c r="K166" s="215"/>
      <c r="L166" s="37"/>
      <c r="M166" s="216" t="s">
        <v>1</v>
      </c>
      <c r="N166" s="217" t="s">
        <v>43</v>
      </c>
      <c r="O166" s="71"/>
      <c r="P166" s="218">
        <f>O166*H166</f>
        <v>0</v>
      </c>
      <c r="Q166" s="218">
        <v>3.0000000000000001E-5</v>
      </c>
      <c r="R166" s="218">
        <f>Q166*H166</f>
        <v>6.1709999999999998E-4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170</v>
      </c>
      <c r="AT166" s="220" t="s">
        <v>144</v>
      </c>
      <c r="AU166" s="220" t="s">
        <v>120</v>
      </c>
      <c r="AY166" s="16" t="s">
        <v>141</v>
      </c>
      <c r="BE166" s="114">
        <f>IF(N166="základná",J166,0)</f>
        <v>0</v>
      </c>
      <c r="BF166" s="114">
        <f>IF(N166="znížená",J166,0)</f>
        <v>0</v>
      </c>
      <c r="BG166" s="114">
        <f>IF(N166="zákl. prenesená",J166,0)</f>
        <v>0</v>
      </c>
      <c r="BH166" s="114">
        <f>IF(N166="zníž. prenesená",J166,0)</f>
        <v>0</v>
      </c>
      <c r="BI166" s="114">
        <f>IF(N166="nulová",J166,0)</f>
        <v>0</v>
      </c>
      <c r="BJ166" s="16" t="s">
        <v>120</v>
      </c>
      <c r="BK166" s="221">
        <f>ROUND(I166*H166,3)</f>
        <v>0</v>
      </c>
      <c r="BL166" s="16" t="s">
        <v>170</v>
      </c>
      <c r="BM166" s="220" t="s">
        <v>310</v>
      </c>
    </row>
    <row r="167" spans="1:65" s="13" customFormat="1">
      <c r="B167" s="222"/>
      <c r="C167" s="223"/>
      <c r="D167" s="224" t="s">
        <v>150</v>
      </c>
      <c r="E167" s="225" t="s">
        <v>1</v>
      </c>
      <c r="F167" s="226" t="s">
        <v>311</v>
      </c>
      <c r="G167" s="223"/>
      <c r="H167" s="227">
        <v>20.57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150</v>
      </c>
      <c r="AU167" s="233" t="s">
        <v>120</v>
      </c>
      <c r="AV167" s="13" t="s">
        <v>120</v>
      </c>
      <c r="AW167" s="13" t="s">
        <v>30</v>
      </c>
      <c r="AX167" s="13" t="s">
        <v>85</v>
      </c>
      <c r="AY167" s="233" t="s">
        <v>141</v>
      </c>
    </row>
    <row r="168" spans="1:65" s="2" customFormat="1" ht="24.2" customHeight="1">
      <c r="A168" s="34"/>
      <c r="B168" s="35"/>
      <c r="C168" s="245" t="s">
        <v>234</v>
      </c>
      <c r="D168" s="245" t="s">
        <v>211</v>
      </c>
      <c r="E168" s="246" t="s">
        <v>312</v>
      </c>
      <c r="F168" s="247" t="s">
        <v>313</v>
      </c>
      <c r="G168" s="248" t="s">
        <v>147</v>
      </c>
      <c r="H168" s="249">
        <v>22.626999999999999</v>
      </c>
      <c r="I168" s="250"/>
      <c r="J168" s="249">
        <f>ROUND(I168*H168,3)</f>
        <v>0</v>
      </c>
      <c r="K168" s="251"/>
      <c r="L168" s="252"/>
      <c r="M168" s="253" t="s">
        <v>1</v>
      </c>
      <c r="N168" s="254" t="s">
        <v>43</v>
      </c>
      <c r="O168" s="71"/>
      <c r="P168" s="218">
        <f>O168*H168</f>
        <v>0</v>
      </c>
      <c r="Q168" s="218">
        <v>9.3600000000000003E-3</v>
      </c>
      <c r="R168" s="218">
        <f>Q168*H168</f>
        <v>0.21178871999999999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214</v>
      </c>
      <c r="AT168" s="220" t="s">
        <v>211</v>
      </c>
      <c r="AU168" s="220" t="s">
        <v>120</v>
      </c>
      <c r="AY168" s="16" t="s">
        <v>141</v>
      </c>
      <c r="BE168" s="114">
        <f>IF(N168="základná",J168,0)</f>
        <v>0</v>
      </c>
      <c r="BF168" s="114">
        <f>IF(N168="znížená",J168,0)</f>
        <v>0</v>
      </c>
      <c r="BG168" s="114">
        <f>IF(N168="zákl. prenesená",J168,0)</f>
        <v>0</v>
      </c>
      <c r="BH168" s="114">
        <f>IF(N168="zníž. prenesená",J168,0)</f>
        <v>0</v>
      </c>
      <c r="BI168" s="114">
        <f>IF(N168="nulová",J168,0)</f>
        <v>0</v>
      </c>
      <c r="BJ168" s="16" t="s">
        <v>120</v>
      </c>
      <c r="BK168" s="221">
        <f>ROUND(I168*H168,3)</f>
        <v>0</v>
      </c>
      <c r="BL168" s="16" t="s">
        <v>170</v>
      </c>
      <c r="BM168" s="220" t="s">
        <v>314</v>
      </c>
    </row>
    <row r="169" spans="1:65" s="13" customFormat="1">
      <c r="B169" s="222"/>
      <c r="C169" s="223"/>
      <c r="D169" s="224" t="s">
        <v>150</v>
      </c>
      <c r="E169" s="223"/>
      <c r="F169" s="226" t="s">
        <v>315</v>
      </c>
      <c r="G169" s="223"/>
      <c r="H169" s="227">
        <v>22.626999999999999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150</v>
      </c>
      <c r="AU169" s="233" t="s">
        <v>120</v>
      </c>
      <c r="AV169" s="13" t="s">
        <v>120</v>
      </c>
      <c r="AW169" s="13" t="s">
        <v>4</v>
      </c>
      <c r="AX169" s="13" t="s">
        <v>85</v>
      </c>
      <c r="AY169" s="233" t="s">
        <v>141</v>
      </c>
    </row>
    <row r="170" spans="1:65" s="2" customFormat="1" ht="24.2" customHeight="1">
      <c r="A170" s="34"/>
      <c r="B170" s="35"/>
      <c r="C170" s="209" t="s">
        <v>239</v>
      </c>
      <c r="D170" s="209" t="s">
        <v>144</v>
      </c>
      <c r="E170" s="210" t="s">
        <v>316</v>
      </c>
      <c r="F170" s="211" t="s">
        <v>317</v>
      </c>
      <c r="G170" s="212" t="s">
        <v>175</v>
      </c>
      <c r="H170" s="213">
        <v>83.2</v>
      </c>
      <c r="I170" s="214"/>
      <c r="J170" s="213">
        <f>ROUND(I170*H170,3)</f>
        <v>0</v>
      </c>
      <c r="K170" s="215"/>
      <c r="L170" s="37"/>
      <c r="M170" s="216" t="s">
        <v>1</v>
      </c>
      <c r="N170" s="217" t="s">
        <v>43</v>
      </c>
      <c r="O170" s="71"/>
      <c r="P170" s="218">
        <f>O170*H170</f>
        <v>0</v>
      </c>
      <c r="Q170" s="218">
        <v>6.0000000000000002E-5</v>
      </c>
      <c r="R170" s="218">
        <f>Q170*H170</f>
        <v>4.9919999999999999E-3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170</v>
      </c>
      <c r="AT170" s="220" t="s">
        <v>144</v>
      </c>
      <c r="AU170" s="220" t="s">
        <v>120</v>
      </c>
      <c r="AY170" s="16" t="s">
        <v>141</v>
      </c>
      <c r="BE170" s="114">
        <f>IF(N170="základná",J170,0)</f>
        <v>0</v>
      </c>
      <c r="BF170" s="114">
        <f>IF(N170="znížená",J170,0)</f>
        <v>0</v>
      </c>
      <c r="BG170" s="114">
        <f>IF(N170="zákl. prenesená",J170,0)</f>
        <v>0</v>
      </c>
      <c r="BH170" s="114">
        <f>IF(N170="zníž. prenesená",J170,0)</f>
        <v>0</v>
      </c>
      <c r="BI170" s="114">
        <f>IF(N170="nulová",J170,0)</f>
        <v>0</v>
      </c>
      <c r="BJ170" s="16" t="s">
        <v>120</v>
      </c>
      <c r="BK170" s="221">
        <f>ROUND(I170*H170,3)</f>
        <v>0</v>
      </c>
      <c r="BL170" s="16" t="s">
        <v>170</v>
      </c>
      <c r="BM170" s="220" t="s">
        <v>318</v>
      </c>
    </row>
    <row r="171" spans="1:65" s="13" customFormat="1">
      <c r="B171" s="222"/>
      <c r="C171" s="223"/>
      <c r="D171" s="224" t="s">
        <v>150</v>
      </c>
      <c r="E171" s="225" t="s">
        <v>1</v>
      </c>
      <c r="F171" s="226" t="s">
        <v>319</v>
      </c>
      <c r="G171" s="223"/>
      <c r="H171" s="227">
        <v>83.2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150</v>
      </c>
      <c r="AU171" s="233" t="s">
        <v>120</v>
      </c>
      <c r="AV171" s="13" t="s">
        <v>120</v>
      </c>
      <c r="AW171" s="13" t="s">
        <v>30</v>
      </c>
      <c r="AX171" s="13" t="s">
        <v>85</v>
      </c>
      <c r="AY171" s="233" t="s">
        <v>141</v>
      </c>
    </row>
    <row r="172" spans="1:65" s="2" customFormat="1" ht="37.700000000000003" customHeight="1">
      <c r="A172" s="34"/>
      <c r="B172" s="35"/>
      <c r="C172" s="245" t="s">
        <v>243</v>
      </c>
      <c r="D172" s="245" t="s">
        <v>211</v>
      </c>
      <c r="E172" s="246" t="s">
        <v>320</v>
      </c>
      <c r="F172" s="247" t="s">
        <v>321</v>
      </c>
      <c r="G172" s="248" t="s">
        <v>322</v>
      </c>
      <c r="H172" s="249">
        <v>0.13800000000000001</v>
      </c>
      <c r="I172" s="250"/>
      <c r="J172" s="249">
        <f>ROUND(I172*H172,3)</f>
        <v>0</v>
      </c>
      <c r="K172" s="251"/>
      <c r="L172" s="252"/>
      <c r="M172" s="253" t="s">
        <v>1</v>
      </c>
      <c r="N172" s="254" t="s">
        <v>43</v>
      </c>
      <c r="O172" s="71"/>
      <c r="P172" s="218">
        <f>O172*H172</f>
        <v>0</v>
      </c>
      <c r="Q172" s="218">
        <v>0.5</v>
      </c>
      <c r="R172" s="218">
        <f>Q172*H172</f>
        <v>6.9000000000000006E-2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214</v>
      </c>
      <c r="AT172" s="220" t="s">
        <v>211</v>
      </c>
      <c r="AU172" s="220" t="s">
        <v>120</v>
      </c>
      <c r="AY172" s="16" t="s">
        <v>141</v>
      </c>
      <c r="BE172" s="114">
        <f>IF(N172="základná",J172,0)</f>
        <v>0</v>
      </c>
      <c r="BF172" s="114">
        <f>IF(N172="znížená",J172,0)</f>
        <v>0</v>
      </c>
      <c r="BG172" s="114">
        <f>IF(N172="zákl. prenesená",J172,0)</f>
        <v>0</v>
      </c>
      <c r="BH172" s="114">
        <f>IF(N172="zníž. prenesená",J172,0)</f>
        <v>0</v>
      </c>
      <c r="BI172" s="114">
        <f>IF(N172="nulová",J172,0)</f>
        <v>0</v>
      </c>
      <c r="BJ172" s="16" t="s">
        <v>120</v>
      </c>
      <c r="BK172" s="221">
        <f>ROUND(I172*H172,3)</f>
        <v>0</v>
      </c>
      <c r="BL172" s="16" t="s">
        <v>170</v>
      </c>
      <c r="BM172" s="220" t="s">
        <v>323</v>
      </c>
    </row>
    <row r="173" spans="1:65" s="13" customFormat="1">
      <c r="B173" s="222"/>
      <c r="C173" s="223"/>
      <c r="D173" s="224" t="s">
        <v>150</v>
      </c>
      <c r="E173" s="225" t="s">
        <v>1</v>
      </c>
      <c r="F173" s="226" t="s">
        <v>324</v>
      </c>
      <c r="G173" s="223"/>
      <c r="H173" s="227">
        <v>0.125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150</v>
      </c>
      <c r="AU173" s="233" t="s">
        <v>120</v>
      </c>
      <c r="AV173" s="13" t="s">
        <v>120</v>
      </c>
      <c r="AW173" s="13" t="s">
        <v>30</v>
      </c>
      <c r="AX173" s="13" t="s">
        <v>85</v>
      </c>
      <c r="AY173" s="233" t="s">
        <v>141</v>
      </c>
    </row>
    <row r="174" spans="1:65" s="13" customFormat="1">
      <c r="B174" s="222"/>
      <c r="C174" s="223"/>
      <c r="D174" s="224" t="s">
        <v>150</v>
      </c>
      <c r="E174" s="223"/>
      <c r="F174" s="226" t="s">
        <v>325</v>
      </c>
      <c r="G174" s="223"/>
      <c r="H174" s="227">
        <v>0.13800000000000001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150</v>
      </c>
      <c r="AU174" s="233" t="s">
        <v>120</v>
      </c>
      <c r="AV174" s="13" t="s">
        <v>120</v>
      </c>
      <c r="AW174" s="13" t="s">
        <v>4</v>
      </c>
      <c r="AX174" s="13" t="s">
        <v>85</v>
      </c>
      <c r="AY174" s="233" t="s">
        <v>141</v>
      </c>
    </row>
    <row r="175" spans="1:65" s="2" customFormat="1" ht="14.45" customHeight="1">
      <c r="A175" s="34"/>
      <c r="B175" s="35"/>
      <c r="C175" s="209" t="s">
        <v>7</v>
      </c>
      <c r="D175" s="209" t="s">
        <v>144</v>
      </c>
      <c r="E175" s="210" t="s">
        <v>326</v>
      </c>
      <c r="F175" s="211" t="s">
        <v>327</v>
      </c>
      <c r="G175" s="212" t="s">
        <v>175</v>
      </c>
      <c r="H175" s="213">
        <v>20.2</v>
      </c>
      <c r="I175" s="214"/>
      <c r="J175" s="213">
        <f>ROUND(I175*H175,3)</f>
        <v>0</v>
      </c>
      <c r="K175" s="215"/>
      <c r="L175" s="37"/>
      <c r="M175" s="216" t="s">
        <v>1</v>
      </c>
      <c r="N175" s="217" t="s">
        <v>43</v>
      </c>
      <c r="O175" s="71"/>
      <c r="P175" s="218">
        <f>O175*H175</f>
        <v>0</v>
      </c>
      <c r="Q175" s="218">
        <v>1.8000000000000001E-4</v>
      </c>
      <c r="R175" s="218">
        <f>Q175*H175</f>
        <v>3.6359999999999999E-3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170</v>
      </c>
      <c r="AT175" s="220" t="s">
        <v>144</v>
      </c>
      <c r="AU175" s="220" t="s">
        <v>120</v>
      </c>
      <c r="AY175" s="16" t="s">
        <v>141</v>
      </c>
      <c r="BE175" s="114">
        <f>IF(N175="základná",J175,0)</f>
        <v>0</v>
      </c>
      <c r="BF175" s="114">
        <f>IF(N175="znížená",J175,0)</f>
        <v>0</v>
      </c>
      <c r="BG175" s="114">
        <f>IF(N175="zákl. prenesená",J175,0)</f>
        <v>0</v>
      </c>
      <c r="BH175" s="114">
        <f>IF(N175="zníž. prenesená",J175,0)</f>
        <v>0</v>
      </c>
      <c r="BI175" s="114">
        <f>IF(N175="nulová",J175,0)</f>
        <v>0</v>
      </c>
      <c r="BJ175" s="16" t="s">
        <v>120</v>
      </c>
      <c r="BK175" s="221">
        <f>ROUND(I175*H175,3)</f>
        <v>0</v>
      </c>
      <c r="BL175" s="16" t="s">
        <v>170</v>
      </c>
      <c r="BM175" s="220" t="s">
        <v>328</v>
      </c>
    </row>
    <row r="176" spans="1:65" s="13" customFormat="1">
      <c r="B176" s="222"/>
      <c r="C176" s="223"/>
      <c r="D176" s="224" t="s">
        <v>150</v>
      </c>
      <c r="E176" s="225" t="s">
        <v>1</v>
      </c>
      <c r="F176" s="226" t="s">
        <v>329</v>
      </c>
      <c r="G176" s="223"/>
      <c r="H176" s="227">
        <v>20.2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150</v>
      </c>
      <c r="AU176" s="233" t="s">
        <v>120</v>
      </c>
      <c r="AV176" s="13" t="s">
        <v>120</v>
      </c>
      <c r="AW176" s="13" t="s">
        <v>30</v>
      </c>
      <c r="AX176" s="13" t="s">
        <v>85</v>
      </c>
      <c r="AY176" s="233" t="s">
        <v>141</v>
      </c>
    </row>
    <row r="177" spans="1:65" s="2" customFormat="1" ht="24.2" customHeight="1">
      <c r="A177" s="34"/>
      <c r="B177" s="35"/>
      <c r="C177" s="245" t="s">
        <v>251</v>
      </c>
      <c r="D177" s="245" t="s">
        <v>211</v>
      </c>
      <c r="E177" s="246" t="s">
        <v>330</v>
      </c>
      <c r="F177" s="247" t="s">
        <v>331</v>
      </c>
      <c r="G177" s="248" t="s">
        <v>237</v>
      </c>
      <c r="H177" s="249">
        <v>1</v>
      </c>
      <c r="I177" s="250"/>
      <c r="J177" s="249">
        <f>ROUND(I177*H177,3)</f>
        <v>0</v>
      </c>
      <c r="K177" s="251"/>
      <c r="L177" s="252"/>
      <c r="M177" s="253" t="s">
        <v>1</v>
      </c>
      <c r="N177" s="254" t="s">
        <v>43</v>
      </c>
      <c r="O177" s="71"/>
      <c r="P177" s="218">
        <f>O177*H177</f>
        <v>0</v>
      </c>
      <c r="Q177" s="218">
        <v>8.1000000000000003E-2</v>
      </c>
      <c r="R177" s="218">
        <f>Q177*H177</f>
        <v>8.1000000000000003E-2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214</v>
      </c>
      <c r="AT177" s="220" t="s">
        <v>211</v>
      </c>
      <c r="AU177" s="220" t="s">
        <v>120</v>
      </c>
      <c r="AY177" s="16" t="s">
        <v>141</v>
      </c>
      <c r="BE177" s="114">
        <f>IF(N177="základná",J177,0)</f>
        <v>0</v>
      </c>
      <c r="BF177" s="114">
        <f>IF(N177="znížená",J177,0)</f>
        <v>0</v>
      </c>
      <c r="BG177" s="114">
        <f>IF(N177="zákl. prenesená",J177,0)</f>
        <v>0</v>
      </c>
      <c r="BH177" s="114">
        <f>IF(N177="zníž. prenesená",J177,0)</f>
        <v>0</v>
      </c>
      <c r="BI177" s="114">
        <f>IF(N177="nulová",J177,0)</f>
        <v>0</v>
      </c>
      <c r="BJ177" s="16" t="s">
        <v>120</v>
      </c>
      <c r="BK177" s="221">
        <f>ROUND(I177*H177,3)</f>
        <v>0</v>
      </c>
      <c r="BL177" s="16" t="s">
        <v>170</v>
      </c>
      <c r="BM177" s="220" t="s">
        <v>332</v>
      </c>
    </row>
    <row r="178" spans="1:65" s="2" customFormat="1" ht="24.2" customHeight="1">
      <c r="A178" s="34"/>
      <c r="B178" s="35"/>
      <c r="C178" s="245" t="s">
        <v>257</v>
      </c>
      <c r="D178" s="245" t="s">
        <v>211</v>
      </c>
      <c r="E178" s="246" t="s">
        <v>333</v>
      </c>
      <c r="F178" s="247" t="s">
        <v>334</v>
      </c>
      <c r="G178" s="248" t="s">
        <v>237</v>
      </c>
      <c r="H178" s="249">
        <v>1</v>
      </c>
      <c r="I178" s="250"/>
      <c r="J178" s="249">
        <f>ROUND(I178*H178,3)</f>
        <v>0</v>
      </c>
      <c r="K178" s="251"/>
      <c r="L178" s="252"/>
      <c r="M178" s="253" t="s">
        <v>1</v>
      </c>
      <c r="N178" s="254" t="s">
        <v>43</v>
      </c>
      <c r="O178" s="71"/>
      <c r="P178" s="218">
        <f>O178*H178</f>
        <v>0</v>
      </c>
      <c r="Q178" s="218">
        <v>8.8999999999999996E-2</v>
      </c>
      <c r="R178" s="218">
        <f>Q178*H178</f>
        <v>8.8999999999999996E-2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214</v>
      </c>
      <c r="AT178" s="220" t="s">
        <v>211</v>
      </c>
      <c r="AU178" s="220" t="s">
        <v>120</v>
      </c>
      <c r="AY178" s="16" t="s">
        <v>141</v>
      </c>
      <c r="BE178" s="114">
        <f>IF(N178="základná",J178,0)</f>
        <v>0</v>
      </c>
      <c r="BF178" s="114">
        <f>IF(N178="znížená",J178,0)</f>
        <v>0</v>
      </c>
      <c r="BG178" s="114">
        <f>IF(N178="zákl. prenesená",J178,0)</f>
        <v>0</v>
      </c>
      <c r="BH178" s="114">
        <f>IF(N178="zníž. prenesená",J178,0)</f>
        <v>0</v>
      </c>
      <c r="BI178" s="114">
        <f>IF(N178="nulová",J178,0)</f>
        <v>0</v>
      </c>
      <c r="BJ178" s="16" t="s">
        <v>120</v>
      </c>
      <c r="BK178" s="221">
        <f>ROUND(I178*H178,3)</f>
        <v>0</v>
      </c>
      <c r="BL178" s="16" t="s">
        <v>170</v>
      </c>
      <c r="BM178" s="220" t="s">
        <v>335</v>
      </c>
    </row>
    <row r="179" spans="1:65" s="2" customFormat="1" ht="24.2" customHeight="1">
      <c r="A179" s="34"/>
      <c r="B179" s="35"/>
      <c r="C179" s="245" t="s">
        <v>262</v>
      </c>
      <c r="D179" s="245" t="s">
        <v>211</v>
      </c>
      <c r="E179" s="246" t="s">
        <v>336</v>
      </c>
      <c r="F179" s="247" t="s">
        <v>337</v>
      </c>
      <c r="G179" s="248" t="s">
        <v>237</v>
      </c>
      <c r="H179" s="249">
        <v>1</v>
      </c>
      <c r="I179" s="250"/>
      <c r="J179" s="249">
        <f>ROUND(I179*H179,3)</f>
        <v>0</v>
      </c>
      <c r="K179" s="251"/>
      <c r="L179" s="252"/>
      <c r="M179" s="253" t="s">
        <v>1</v>
      </c>
      <c r="N179" s="254" t="s">
        <v>43</v>
      </c>
      <c r="O179" s="71"/>
      <c r="P179" s="218">
        <f>O179*H179</f>
        <v>0</v>
      </c>
      <c r="Q179" s="218">
        <v>9.7000000000000003E-2</v>
      </c>
      <c r="R179" s="218">
        <f>Q179*H179</f>
        <v>9.7000000000000003E-2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214</v>
      </c>
      <c r="AT179" s="220" t="s">
        <v>211</v>
      </c>
      <c r="AU179" s="220" t="s">
        <v>120</v>
      </c>
      <c r="AY179" s="16" t="s">
        <v>141</v>
      </c>
      <c r="BE179" s="114">
        <f>IF(N179="základná",J179,0)</f>
        <v>0</v>
      </c>
      <c r="BF179" s="114">
        <f>IF(N179="znížená",J179,0)</f>
        <v>0</v>
      </c>
      <c r="BG179" s="114">
        <f>IF(N179="zákl. prenesená",J179,0)</f>
        <v>0</v>
      </c>
      <c r="BH179" s="114">
        <f>IF(N179="zníž. prenesená",J179,0)</f>
        <v>0</v>
      </c>
      <c r="BI179" s="114">
        <f>IF(N179="nulová",J179,0)</f>
        <v>0</v>
      </c>
      <c r="BJ179" s="16" t="s">
        <v>120</v>
      </c>
      <c r="BK179" s="221">
        <f>ROUND(I179*H179,3)</f>
        <v>0</v>
      </c>
      <c r="BL179" s="16" t="s">
        <v>170</v>
      </c>
      <c r="BM179" s="220" t="s">
        <v>338</v>
      </c>
    </row>
    <row r="180" spans="1:65" s="2" customFormat="1" ht="24.2" customHeight="1">
      <c r="A180" s="34"/>
      <c r="B180" s="35"/>
      <c r="C180" s="209" t="s">
        <v>266</v>
      </c>
      <c r="D180" s="209" t="s">
        <v>144</v>
      </c>
      <c r="E180" s="210" t="s">
        <v>339</v>
      </c>
      <c r="F180" s="211" t="s">
        <v>340</v>
      </c>
      <c r="G180" s="212" t="s">
        <v>175</v>
      </c>
      <c r="H180" s="213">
        <v>8.3000000000000007</v>
      </c>
      <c r="I180" s="214"/>
      <c r="J180" s="213">
        <f>ROUND(I180*H180,3)</f>
        <v>0</v>
      </c>
      <c r="K180" s="215"/>
      <c r="L180" s="37"/>
      <c r="M180" s="216" t="s">
        <v>1</v>
      </c>
      <c r="N180" s="217" t="s">
        <v>43</v>
      </c>
      <c r="O180" s="71"/>
      <c r="P180" s="218">
        <f>O180*H180</f>
        <v>0</v>
      </c>
      <c r="Q180" s="218">
        <v>4.2000000000000002E-4</v>
      </c>
      <c r="R180" s="218">
        <f>Q180*H180</f>
        <v>3.4860000000000004E-3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170</v>
      </c>
      <c r="AT180" s="220" t="s">
        <v>144</v>
      </c>
      <c r="AU180" s="220" t="s">
        <v>120</v>
      </c>
      <c r="AY180" s="16" t="s">
        <v>141</v>
      </c>
      <c r="BE180" s="114">
        <f>IF(N180="základná",J180,0)</f>
        <v>0</v>
      </c>
      <c r="BF180" s="114">
        <f>IF(N180="znížená",J180,0)</f>
        <v>0</v>
      </c>
      <c r="BG180" s="114">
        <f>IF(N180="zákl. prenesená",J180,0)</f>
        <v>0</v>
      </c>
      <c r="BH180" s="114">
        <f>IF(N180="zníž. prenesená",J180,0)</f>
        <v>0</v>
      </c>
      <c r="BI180" s="114">
        <f>IF(N180="nulová",J180,0)</f>
        <v>0</v>
      </c>
      <c r="BJ180" s="16" t="s">
        <v>120</v>
      </c>
      <c r="BK180" s="221">
        <f>ROUND(I180*H180,3)</f>
        <v>0</v>
      </c>
      <c r="BL180" s="16" t="s">
        <v>170</v>
      </c>
      <c r="BM180" s="220" t="s">
        <v>341</v>
      </c>
    </row>
    <row r="181" spans="1:65" s="13" customFormat="1">
      <c r="B181" s="222"/>
      <c r="C181" s="223"/>
      <c r="D181" s="224" t="s">
        <v>150</v>
      </c>
      <c r="E181" s="225" t="s">
        <v>1</v>
      </c>
      <c r="F181" s="226" t="s">
        <v>342</v>
      </c>
      <c r="G181" s="223"/>
      <c r="H181" s="227">
        <v>8.3000000000000007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150</v>
      </c>
      <c r="AU181" s="233" t="s">
        <v>120</v>
      </c>
      <c r="AV181" s="13" t="s">
        <v>120</v>
      </c>
      <c r="AW181" s="13" t="s">
        <v>30</v>
      </c>
      <c r="AX181" s="13" t="s">
        <v>85</v>
      </c>
      <c r="AY181" s="233" t="s">
        <v>141</v>
      </c>
    </row>
    <row r="182" spans="1:65" s="2" customFormat="1" ht="37.700000000000003" customHeight="1">
      <c r="A182" s="34"/>
      <c r="B182" s="35"/>
      <c r="C182" s="245" t="s">
        <v>343</v>
      </c>
      <c r="D182" s="245" t="s">
        <v>211</v>
      </c>
      <c r="E182" s="246" t="s">
        <v>344</v>
      </c>
      <c r="F182" s="247" t="s">
        <v>345</v>
      </c>
      <c r="G182" s="248" t="s">
        <v>237</v>
      </c>
      <c r="H182" s="249">
        <v>1</v>
      </c>
      <c r="I182" s="250"/>
      <c r="J182" s="249">
        <f>ROUND(I182*H182,3)</f>
        <v>0</v>
      </c>
      <c r="K182" s="251"/>
      <c r="L182" s="252"/>
      <c r="M182" s="253" t="s">
        <v>1</v>
      </c>
      <c r="N182" s="254" t="s">
        <v>43</v>
      </c>
      <c r="O182" s="71"/>
      <c r="P182" s="218">
        <f>O182*H182</f>
        <v>0</v>
      </c>
      <c r="Q182" s="218">
        <v>0.12</v>
      </c>
      <c r="R182" s="218">
        <f>Q182*H182</f>
        <v>0.12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214</v>
      </c>
      <c r="AT182" s="220" t="s">
        <v>211</v>
      </c>
      <c r="AU182" s="220" t="s">
        <v>120</v>
      </c>
      <c r="AY182" s="16" t="s">
        <v>141</v>
      </c>
      <c r="BE182" s="114">
        <f>IF(N182="základná",J182,0)</f>
        <v>0</v>
      </c>
      <c r="BF182" s="114">
        <f>IF(N182="znížená",J182,0)</f>
        <v>0</v>
      </c>
      <c r="BG182" s="114">
        <f>IF(N182="zákl. prenesená",J182,0)</f>
        <v>0</v>
      </c>
      <c r="BH182" s="114">
        <f>IF(N182="zníž. prenesená",J182,0)</f>
        <v>0</v>
      </c>
      <c r="BI182" s="114">
        <f>IF(N182="nulová",J182,0)</f>
        <v>0</v>
      </c>
      <c r="BJ182" s="16" t="s">
        <v>120</v>
      </c>
      <c r="BK182" s="221">
        <f>ROUND(I182*H182,3)</f>
        <v>0</v>
      </c>
      <c r="BL182" s="16" t="s">
        <v>170</v>
      </c>
      <c r="BM182" s="220" t="s">
        <v>346</v>
      </c>
    </row>
    <row r="183" spans="1:65" s="2" customFormat="1" ht="14.45" customHeight="1">
      <c r="A183" s="34"/>
      <c r="B183" s="35"/>
      <c r="C183" s="245" t="s">
        <v>347</v>
      </c>
      <c r="D183" s="245" t="s">
        <v>211</v>
      </c>
      <c r="E183" s="246" t="s">
        <v>244</v>
      </c>
      <c r="F183" s="247" t="s">
        <v>245</v>
      </c>
      <c r="G183" s="248" t="s">
        <v>246</v>
      </c>
      <c r="H183" s="249">
        <v>1</v>
      </c>
      <c r="I183" s="250"/>
      <c r="J183" s="249">
        <f>ROUND(I183*H183,3)</f>
        <v>0</v>
      </c>
      <c r="K183" s="251"/>
      <c r="L183" s="252"/>
      <c r="M183" s="253" t="s">
        <v>1</v>
      </c>
      <c r="N183" s="254" t="s">
        <v>43</v>
      </c>
      <c r="O183" s="71"/>
      <c r="P183" s="218">
        <f>O183*H183</f>
        <v>0</v>
      </c>
      <c r="Q183" s="218">
        <v>0.01</v>
      </c>
      <c r="R183" s="218">
        <f>Q183*H183</f>
        <v>0.01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214</v>
      </c>
      <c r="AT183" s="220" t="s">
        <v>211</v>
      </c>
      <c r="AU183" s="220" t="s">
        <v>120</v>
      </c>
      <c r="AY183" s="16" t="s">
        <v>141</v>
      </c>
      <c r="BE183" s="114">
        <f>IF(N183="základná",J183,0)</f>
        <v>0</v>
      </c>
      <c r="BF183" s="114">
        <f>IF(N183="znížená",J183,0)</f>
        <v>0</v>
      </c>
      <c r="BG183" s="114">
        <f>IF(N183="zákl. prenesená",J183,0)</f>
        <v>0</v>
      </c>
      <c r="BH183" s="114">
        <f>IF(N183="zníž. prenesená",J183,0)</f>
        <v>0</v>
      </c>
      <c r="BI183" s="114">
        <f>IF(N183="nulová",J183,0)</f>
        <v>0</v>
      </c>
      <c r="BJ183" s="16" t="s">
        <v>120</v>
      </c>
      <c r="BK183" s="221">
        <f>ROUND(I183*H183,3)</f>
        <v>0</v>
      </c>
      <c r="BL183" s="16" t="s">
        <v>170</v>
      </c>
      <c r="BM183" s="220" t="s">
        <v>348</v>
      </c>
    </row>
    <row r="184" spans="1:65" s="2" customFormat="1" ht="24.2" customHeight="1">
      <c r="A184" s="34"/>
      <c r="B184" s="35"/>
      <c r="C184" s="209" t="s">
        <v>349</v>
      </c>
      <c r="D184" s="209" t="s">
        <v>144</v>
      </c>
      <c r="E184" s="210" t="s">
        <v>350</v>
      </c>
      <c r="F184" s="211" t="s">
        <v>351</v>
      </c>
      <c r="G184" s="212" t="s">
        <v>237</v>
      </c>
      <c r="H184" s="213">
        <v>3</v>
      </c>
      <c r="I184" s="214"/>
      <c r="J184" s="213">
        <f>ROUND(I184*H184,3)</f>
        <v>0</v>
      </c>
      <c r="K184" s="215"/>
      <c r="L184" s="37"/>
      <c r="M184" s="216" t="s">
        <v>1</v>
      </c>
      <c r="N184" s="217" t="s">
        <v>43</v>
      </c>
      <c r="O184" s="71"/>
      <c r="P184" s="218">
        <f>O184*H184</f>
        <v>0</v>
      </c>
      <c r="Q184" s="218">
        <v>2.9999999999999997E-4</v>
      </c>
      <c r="R184" s="218">
        <f>Q184*H184</f>
        <v>8.9999999999999998E-4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170</v>
      </c>
      <c r="AT184" s="220" t="s">
        <v>144</v>
      </c>
      <c r="AU184" s="220" t="s">
        <v>120</v>
      </c>
      <c r="AY184" s="16" t="s">
        <v>141</v>
      </c>
      <c r="BE184" s="114">
        <f>IF(N184="základná",J184,0)</f>
        <v>0</v>
      </c>
      <c r="BF184" s="114">
        <f>IF(N184="znížená",J184,0)</f>
        <v>0</v>
      </c>
      <c r="BG184" s="114">
        <f>IF(N184="zákl. prenesená",J184,0)</f>
        <v>0</v>
      </c>
      <c r="BH184" s="114">
        <f>IF(N184="zníž. prenesená",J184,0)</f>
        <v>0</v>
      </c>
      <c r="BI184" s="114">
        <f>IF(N184="nulová",J184,0)</f>
        <v>0</v>
      </c>
      <c r="BJ184" s="16" t="s">
        <v>120</v>
      </c>
      <c r="BK184" s="221">
        <f>ROUND(I184*H184,3)</f>
        <v>0</v>
      </c>
      <c r="BL184" s="16" t="s">
        <v>170</v>
      </c>
      <c r="BM184" s="220" t="s">
        <v>352</v>
      </c>
    </row>
    <row r="185" spans="1:65" s="2" customFormat="1" ht="24.2" customHeight="1">
      <c r="A185" s="34"/>
      <c r="B185" s="35"/>
      <c r="C185" s="245" t="s">
        <v>353</v>
      </c>
      <c r="D185" s="245" t="s">
        <v>211</v>
      </c>
      <c r="E185" s="246" t="s">
        <v>354</v>
      </c>
      <c r="F185" s="247" t="s">
        <v>355</v>
      </c>
      <c r="G185" s="248" t="s">
        <v>175</v>
      </c>
      <c r="H185" s="249">
        <v>16.510000000000002</v>
      </c>
      <c r="I185" s="250"/>
      <c r="J185" s="249">
        <f>ROUND(I185*H185,3)</f>
        <v>0</v>
      </c>
      <c r="K185" s="251"/>
      <c r="L185" s="252"/>
      <c r="M185" s="253" t="s">
        <v>1</v>
      </c>
      <c r="N185" s="254" t="s">
        <v>43</v>
      </c>
      <c r="O185" s="71"/>
      <c r="P185" s="218">
        <f>O185*H185</f>
        <v>0</v>
      </c>
      <c r="Q185" s="218">
        <v>9.7999999999999997E-4</v>
      </c>
      <c r="R185" s="218">
        <f>Q185*H185</f>
        <v>1.6179800000000001E-2</v>
      </c>
      <c r="S185" s="218">
        <v>0</v>
      </c>
      <c r="T185" s="21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214</v>
      </c>
      <c r="AT185" s="220" t="s">
        <v>211</v>
      </c>
      <c r="AU185" s="220" t="s">
        <v>120</v>
      </c>
      <c r="AY185" s="16" t="s">
        <v>141</v>
      </c>
      <c r="BE185" s="114">
        <f>IF(N185="základná",J185,0)</f>
        <v>0</v>
      </c>
      <c r="BF185" s="114">
        <f>IF(N185="znížená",J185,0)</f>
        <v>0</v>
      </c>
      <c r="BG185" s="114">
        <f>IF(N185="zákl. prenesená",J185,0)</f>
        <v>0</v>
      </c>
      <c r="BH185" s="114">
        <f>IF(N185="zníž. prenesená",J185,0)</f>
        <v>0</v>
      </c>
      <c r="BI185" s="114">
        <f>IF(N185="nulová",J185,0)</f>
        <v>0</v>
      </c>
      <c r="BJ185" s="16" t="s">
        <v>120</v>
      </c>
      <c r="BK185" s="221">
        <f>ROUND(I185*H185,3)</f>
        <v>0</v>
      </c>
      <c r="BL185" s="16" t="s">
        <v>170</v>
      </c>
      <c r="BM185" s="220" t="s">
        <v>356</v>
      </c>
    </row>
    <row r="186" spans="1:65" s="13" customFormat="1">
      <c r="B186" s="222"/>
      <c r="C186" s="223"/>
      <c r="D186" s="224" t="s">
        <v>150</v>
      </c>
      <c r="E186" s="225" t="s">
        <v>1</v>
      </c>
      <c r="F186" s="226" t="s">
        <v>357</v>
      </c>
      <c r="G186" s="223"/>
      <c r="H186" s="227">
        <v>6.35</v>
      </c>
      <c r="I186" s="228"/>
      <c r="J186" s="223"/>
      <c r="K186" s="223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150</v>
      </c>
      <c r="AU186" s="233" t="s">
        <v>120</v>
      </c>
      <c r="AV186" s="13" t="s">
        <v>120</v>
      </c>
      <c r="AW186" s="13" t="s">
        <v>30</v>
      </c>
      <c r="AX186" s="13" t="s">
        <v>85</v>
      </c>
      <c r="AY186" s="233" t="s">
        <v>141</v>
      </c>
    </row>
    <row r="187" spans="1:65" s="13" customFormat="1">
      <c r="B187" s="222"/>
      <c r="C187" s="223"/>
      <c r="D187" s="224" t="s">
        <v>150</v>
      </c>
      <c r="E187" s="223"/>
      <c r="F187" s="226" t="s">
        <v>358</v>
      </c>
      <c r="G187" s="223"/>
      <c r="H187" s="227">
        <v>16.510000000000002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150</v>
      </c>
      <c r="AU187" s="233" t="s">
        <v>120</v>
      </c>
      <c r="AV187" s="13" t="s">
        <v>120</v>
      </c>
      <c r="AW187" s="13" t="s">
        <v>4</v>
      </c>
      <c r="AX187" s="13" t="s">
        <v>85</v>
      </c>
      <c r="AY187" s="233" t="s">
        <v>141</v>
      </c>
    </row>
    <row r="188" spans="1:65" s="2" customFormat="1" ht="24.2" customHeight="1">
      <c r="A188" s="34"/>
      <c r="B188" s="35"/>
      <c r="C188" s="245" t="s">
        <v>359</v>
      </c>
      <c r="D188" s="245" t="s">
        <v>211</v>
      </c>
      <c r="E188" s="246" t="s">
        <v>360</v>
      </c>
      <c r="F188" s="247" t="s">
        <v>361</v>
      </c>
      <c r="G188" s="248" t="s">
        <v>237</v>
      </c>
      <c r="H188" s="249">
        <v>6</v>
      </c>
      <c r="I188" s="250"/>
      <c r="J188" s="249">
        <f>ROUND(I188*H188,3)</f>
        <v>0</v>
      </c>
      <c r="K188" s="251"/>
      <c r="L188" s="252"/>
      <c r="M188" s="253" t="s">
        <v>1</v>
      </c>
      <c r="N188" s="254" t="s">
        <v>43</v>
      </c>
      <c r="O188" s="71"/>
      <c r="P188" s="218">
        <f>O188*H188</f>
        <v>0</v>
      </c>
      <c r="Q188" s="218">
        <v>1E-4</v>
      </c>
      <c r="R188" s="218">
        <f>Q188*H188</f>
        <v>6.0000000000000006E-4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214</v>
      </c>
      <c r="AT188" s="220" t="s">
        <v>211</v>
      </c>
      <c r="AU188" s="220" t="s">
        <v>120</v>
      </c>
      <c r="AY188" s="16" t="s">
        <v>141</v>
      </c>
      <c r="BE188" s="114">
        <f>IF(N188="základná",J188,0)</f>
        <v>0</v>
      </c>
      <c r="BF188" s="114">
        <f>IF(N188="znížená",J188,0)</f>
        <v>0</v>
      </c>
      <c r="BG188" s="114">
        <f>IF(N188="zákl. prenesená",J188,0)</f>
        <v>0</v>
      </c>
      <c r="BH188" s="114">
        <f>IF(N188="zníž. prenesená",J188,0)</f>
        <v>0</v>
      </c>
      <c r="BI188" s="114">
        <f>IF(N188="nulová",J188,0)</f>
        <v>0</v>
      </c>
      <c r="BJ188" s="16" t="s">
        <v>120</v>
      </c>
      <c r="BK188" s="221">
        <f>ROUND(I188*H188,3)</f>
        <v>0</v>
      </c>
      <c r="BL188" s="16" t="s">
        <v>170</v>
      </c>
      <c r="BM188" s="220" t="s">
        <v>362</v>
      </c>
    </row>
    <row r="189" spans="1:65" s="2" customFormat="1" ht="24.2" customHeight="1">
      <c r="A189" s="34"/>
      <c r="B189" s="35"/>
      <c r="C189" s="209" t="s">
        <v>363</v>
      </c>
      <c r="D189" s="209" t="s">
        <v>144</v>
      </c>
      <c r="E189" s="210" t="s">
        <v>364</v>
      </c>
      <c r="F189" s="211" t="s">
        <v>365</v>
      </c>
      <c r="G189" s="212" t="s">
        <v>237</v>
      </c>
      <c r="H189" s="213">
        <v>3</v>
      </c>
      <c r="I189" s="214"/>
      <c r="J189" s="213">
        <f>ROUND(I189*H189,3)</f>
        <v>0</v>
      </c>
      <c r="K189" s="215"/>
      <c r="L189" s="37"/>
      <c r="M189" s="216" t="s">
        <v>1</v>
      </c>
      <c r="N189" s="217" t="s">
        <v>43</v>
      </c>
      <c r="O189" s="71"/>
      <c r="P189" s="218">
        <f>O189*H189</f>
        <v>0</v>
      </c>
      <c r="Q189" s="218">
        <v>2.9999999999999997E-4</v>
      </c>
      <c r="R189" s="218">
        <f>Q189*H189</f>
        <v>8.9999999999999998E-4</v>
      </c>
      <c r="S189" s="218">
        <v>0</v>
      </c>
      <c r="T189" s="21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170</v>
      </c>
      <c r="AT189" s="220" t="s">
        <v>144</v>
      </c>
      <c r="AU189" s="220" t="s">
        <v>120</v>
      </c>
      <c r="AY189" s="16" t="s">
        <v>141</v>
      </c>
      <c r="BE189" s="114">
        <f>IF(N189="základná",J189,0)</f>
        <v>0</v>
      </c>
      <c r="BF189" s="114">
        <f>IF(N189="znížená",J189,0)</f>
        <v>0</v>
      </c>
      <c r="BG189" s="114">
        <f>IF(N189="zákl. prenesená",J189,0)</f>
        <v>0</v>
      </c>
      <c r="BH189" s="114">
        <f>IF(N189="zníž. prenesená",J189,0)</f>
        <v>0</v>
      </c>
      <c r="BI189" s="114">
        <f>IF(N189="nulová",J189,0)</f>
        <v>0</v>
      </c>
      <c r="BJ189" s="16" t="s">
        <v>120</v>
      </c>
      <c r="BK189" s="221">
        <f>ROUND(I189*H189,3)</f>
        <v>0</v>
      </c>
      <c r="BL189" s="16" t="s">
        <v>170</v>
      </c>
      <c r="BM189" s="220" t="s">
        <v>366</v>
      </c>
    </row>
    <row r="190" spans="1:65" s="2" customFormat="1" ht="24.2" customHeight="1">
      <c r="A190" s="34"/>
      <c r="B190" s="35"/>
      <c r="C190" s="245" t="s">
        <v>367</v>
      </c>
      <c r="D190" s="245" t="s">
        <v>211</v>
      </c>
      <c r="E190" s="246" t="s">
        <v>368</v>
      </c>
      <c r="F190" s="247" t="s">
        <v>369</v>
      </c>
      <c r="G190" s="248" t="s">
        <v>175</v>
      </c>
      <c r="H190" s="249">
        <v>16.510000000000002</v>
      </c>
      <c r="I190" s="250"/>
      <c r="J190" s="249">
        <f>ROUND(I190*H190,3)</f>
        <v>0</v>
      </c>
      <c r="K190" s="251"/>
      <c r="L190" s="252"/>
      <c r="M190" s="253" t="s">
        <v>1</v>
      </c>
      <c r="N190" s="254" t="s">
        <v>43</v>
      </c>
      <c r="O190" s="71"/>
      <c r="P190" s="218">
        <f>O190*H190</f>
        <v>0</v>
      </c>
      <c r="Q190" s="218">
        <v>9.7999999999999997E-4</v>
      </c>
      <c r="R190" s="218">
        <f>Q190*H190</f>
        <v>1.6179800000000001E-2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214</v>
      </c>
      <c r="AT190" s="220" t="s">
        <v>211</v>
      </c>
      <c r="AU190" s="220" t="s">
        <v>120</v>
      </c>
      <c r="AY190" s="16" t="s">
        <v>141</v>
      </c>
      <c r="BE190" s="114">
        <f>IF(N190="základná",J190,0)</f>
        <v>0</v>
      </c>
      <c r="BF190" s="114">
        <f>IF(N190="znížená",J190,0)</f>
        <v>0</v>
      </c>
      <c r="BG190" s="114">
        <f>IF(N190="zákl. prenesená",J190,0)</f>
        <v>0</v>
      </c>
      <c r="BH190" s="114">
        <f>IF(N190="zníž. prenesená",J190,0)</f>
        <v>0</v>
      </c>
      <c r="BI190" s="114">
        <f>IF(N190="nulová",J190,0)</f>
        <v>0</v>
      </c>
      <c r="BJ190" s="16" t="s">
        <v>120</v>
      </c>
      <c r="BK190" s="221">
        <f>ROUND(I190*H190,3)</f>
        <v>0</v>
      </c>
      <c r="BL190" s="16" t="s">
        <v>170</v>
      </c>
      <c r="BM190" s="220" t="s">
        <v>370</v>
      </c>
    </row>
    <row r="191" spans="1:65" s="13" customFormat="1">
      <c r="B191" s="222"/>
      <c r="C191" s="223"/>
      <c r="D191" s="224" t="s">
        <v>150</v>
      </c>
      <c r="E191" s="225" t="s">
        <v>1</v>
      </c>
      <c r="F191" s="226" t="s">
        <v>357</v>
      </c>
      <c r="G191" s="223"/>
      <c r="H191" s="227">
        <v>6.35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150</v>
      </c>
      <c r="AU191" s="233" t="s">
        <v>120</v>
      </c>
      <c r="AV191" s="13" t="s">
        <v>120</v>
      </c>
      <c r="AW191" s="13" t="s">
        <v>30</v>
      </c>
      <c r="AX191" s="13" t="s">
        <v>85</v>
      </c>
      <c r="AY191" s="233" t="s">
        <v>141</v>
      </c>
    </row>
    <row r="192" spans="1:65" s="13" customFormat="1">
      <c r="B192" s="222"/>
      <c r="C192" s="223"/>
      <c r="D192" s="224" t="s">
        <v>150</v>
      </c>
      <c r="E192" s="223"/>
      <c r="F192" s="226" t="s">
        <v>358</v>
      </c>
      <c r="G192" s="223"/>
      <c r="H192" s="227">
        <v>16.510000000000002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150</v>
      </c>
      <c r="AU192" s="233" t="s">
        <v>120</v>
      </c>
      <c r="AV192" s="13" t="s">
        <v>120</v>
      </c>
      <c r="AW192" s="13" t="s">
        <v>4</v>
      </c>
      <c r="AX192" s="13" t="s">
        <v>85</v>
      </c>
      <c r="AY192" s="233" t="s">
        <v>141</v>
      </c>
    </row>
    <row r="193" spans="1:65" s="2" customFormat="1" ht="24.2" customHeight="1">
      <c r="A193" s="34"/>
      <c r="B193" s="35"/>
      <c r="C193" s="245" t="s">
        <v>214</v>
      </c>
      <c r="D193" s="245" t="s">
        <v>211</v>
      </c>
      <c r="E193" s="246" t="s">
        <v>371</v>
      </c>
      <c r="F193" s="247" t="s">
        <v>372</v>
      </c>
      <c r="G193" s="248" t="s">
        <v>237</v>
      </c>
      <c r="H193" s="249">
        <v>6</v>
      </c>
      <c r="I193" s="250"/>
      <c r="J193" s="249">
        <f>ROUND(I193*H193,3)</f>
        <v>0</v>
      </c>
      <c r="K193" s="251"/>
      <c r="L193" s="252"/>
      <c r="M193" s="253" t="s">
        <v>1</v>
      </c>
      <c r="N193" s="254" t="s">
        <v>43</v>
      </c>
      <c r="O193" s="71"/>
      <c r="P193" s="218">
        <f>O193*H193</f>
        <v>0</v>
      </c>
      <c r="Q193" s="218">
        <v>1E-4</v>
      </c>
      <c r="R193" s="218">
        <f>Q193*H193</f>
        <v>6.0000000000000006E-4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214</v>
      </c>
      <c r="AT193" s="220" t="s">
        <v>211</v>
      </c>
      <c r="AU193" s="220" t="s">
        <v>120</v>
      </c>
      <c r="AY193" s="16" t="s">
        <v>141</v>
      </c>
      <c r="BE193" s="114">
        <f>IF(N193="základná",J193,0)</f>
        <v>0</v>
      </c>
      <c r="BF193" s="114">
        <f>IF(N193="znížená",J193,0)</f>
        <v>0</v>
      </c>
      <c r="BG193" s="114">
        <f>IF(N193="zákl. prenesená",J193,0)</f>
        <v>0</v>
      </c>
      <c r="BH193" s="114">
        <f>IF(N193="zníž. prenesená",J193,0)</f>
        <v>0</v>
      </c>
      <c r="BI193" s="114">
        <f>IF(N193="nulová",J193,0)</f>
        <v>0</v>
      </c>
      <c r="BJ193" s="16" t="s">
        <v>120</v>
      </c>
      <c r="BK193" s="221">
        <f>ROUND(I193*H193,3)</f>
        <v>0</v>
      </c>
      <c r="BL193" s="16" t="s">
        <v>170</v>
      </c>
      <c r="BM193" s="220" t="s">
        <v>373</v>
      </c>
    </row>
    <row r="194" spans="1:65" s="2" customFormat="1" ht="24.2" customHeight="1">
      <c r="A194" s="34"/>
      <c r="B194" s="35"/>
      <c r="C194" s="209" t="s">
        <v>374</v>
      </c>
      <c r="D194" s="209" t="s">
        <v>144</v>
      </c>
      <c r="E194" s="210" t="s">
        <v>252</v>
      </c>
      <c r="F194" s="211" t="s">
        <v>253</v>
      </c>
      <c r="G194" s="212" t="s">
        <v>181</v>
      </c>
      <c r="H194" s="213">
        <v>0.72599999999999998</v>
      </c>
      <c r="I194" s="214"/>
      <c r="J194" s="213">
        <f>ROUND(I194*H194,3)</f>
        <v>0</v>
      </c>
      <c r="K194" s="215"/>
      <c r="L194" s="37"/>
      <c r="M194" s="216" t="s">
        <v>1</v>
      </c>
      <c r="N194" s="217" t="s">
        <v>43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170</v>
      </c>
      <c r="AT194" s="220" t="s">
        <v>144</v>
      </c>
      <c r="AU194" s="220" t="s">
        <v>120</v>
      </c>
      <c r="AY194" s="16" t="s">
        <v>141</v>
      </c>
      <c r="BE194" s="114">
        <f>IF(N194="základná",J194,0)</f>
        <v>0</v>
      </c>
      <c r="BF194" s="114">
        <f>IF(N194="znížená",J194,0)</f>
        <v>0</v>
      </c>
      <c r="BG194" s="114">
        <f>IF(N194="zákl. prenesená",J194,0)</f>
        <v>0</v>
      </c>
      <c r="BH194" s="114">
        <f>IF(N194="zníž. prenesená",J194,0)</f>
        <v>0</v>
      </c>
      <c r="BI194" s="114">
        <f>IF(N194="nulová",J194,0)</f>
        <v>0</v>
      </c>
      <c r="BJ194" s="16" t="s">
        <v>120</v>
      </c>
      <c r="BK194" s="221">
        <f>ROUND(I194*H194,3)</f>
        <v>0</v>
      </c>
      <c r="BL194" s="16" t="s">
        <v>170</v>
      </c>
      <c r="BM194" s="220" t="s">
        <v>375</v>
      </c>
    </row>
    <row r="195" spans="1:65" s="12" customFormat="1" ht="22.7" customHeight="1">
      <c r="B195" s="193"/>
      <c r="C195" s="194"/>
      <c r="D195" s="195" t="s">
        <v>76</v>
      </c>
      <c r="E195" s="207" t="s">
        <v>255</v>
      </c>
      <c r="F195" s="207" t="s">
        <v>256</v>
      </c>
      <c r="G195" s="194"/>
      <c r="H195" s="194"/>
      <c r="I195" s="197"/>
      <c r="J195" s="208">
        <f>BK195</f>
        <v>0</v>
      </c>
      <c r="K195" s="194"/>
      <c r="L195" s="199"/>
      <c r="M195" s="200"/>
      <c r="N195" s="201"/>
      <c r="O195" s="201"/>
      <c r="P195" s="202">
        <f>SUM(P196:P199)</f>
        <v>0</v>
      </c>
      <c r="Q195" s="201"/>
      <c r="R195" s="202">
        <f>SUM(R196:R199)</f>
        <v>1.6669800000000002E-2</v>
      </c>
      <c r="S195" s="201"/>
      <c r="T195" s="203">
        <f>SUM(T196:T199)</f>
        <v>0</v>
      </c>
      <c r="AR195" s="204" t="s">
        <v>120</v>
      </c>
      <c r="AT195" s="205" t="s">
        <v>76</v>
      </c>
      <c r="AU195" s="205" t="s">
        <v>85</v>
      </c>
      <c r="AY195" s="204" t="s">
        <v>141</v>
      </c>
      <c r="BK195" s="206">
        <f>SUM(BK196:BK199)</f>
        <v>0</v>
      </c>
    </row>
    <row r="196" spans="1:65" s="2" customFormat="1" ht="24.2" customHeight="1">
      <c r="A196" s="34"/>
      <c r="B196" s="35"/>
      <c r="C196" s="209" t="s">
        <v>376</v>
      </c>
      <c r="D196" s="209" t="s">
        <v>144</v>
      </c>
      <c r="E196" s="210" t="s">
        <v>258</v>
      </c>
      <c r="F196" s="211" t="s">
        <v>259</v>
      </c>
      <c r="G196" s="212" t="s">
        <v>147</v>
      </c>
      <c r="H196" s="213">
        <v>7.9379999999999997</v>
      </c>
      <c r="I196" s="214"/>
      <c r="J196" s="213">
        <f>ROUND(I196*H196,3)</f>
        <v>0</v>
      </c>
      <c r="K196" s="215"/>
      <c r="L196" s="37"/>
      <c r="M196" s="216" t="s">
        <v>1</v>
      </c>
      <c r="N196" s="217" t="s">
        <v>43</v>
      </c>
      <c r="O196" s="71"/>
      <c r="P196" s="218">
        <f>O196*H196</f>
        <v>0</v>
      </c>
      <c r="Q196" s="218">
        <v>1E-4</v>
      </c>
      <c r="R196" s="218">
        <f>Q196*H196</f>
        <v>7.938E-4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170</v>
      </c>
      <c r="AT196" s="220" t="s">
        <v>144</v>
      </c>
      <c r="AU196" s="220" t="s">
        <v>120</v>
      </c>
      <c r="AY196" s="16" t="s">
        <v>141</v>
      </c>
      <c r="BE196" s="114">
        <f>IF(N196="základná",J196,0)</f>
        <v>0</v>
      </c>
      <c r="BF196" s="114">
        <f>IF(N196="znížená",J196,0)</f>
        <v>0</v>
      </c>
      <c r="BG196" s="114">
        <f>IF(N196="zákl. prenesená",J196,0)</f>
        <v>0</v>
      </c>
      <c r="BH196" s="114">
        <f>IF(N196="zníž. prenesená",J196,0)</f>
        <v>0</v>
      </c>
      <c r="BI196" s="114">
        <f>IF(N196="nulová",J196,0)</f>
        <v>0</v>
      </c>
      <c r="BJ196" s="16" t="s">
        <v>120</v>
      </c>
      <c r="BK196" s="221">
        <f>ROUND(I196*H196,3)</f>
        <v>0</v>
      </c>
      <c r="BL196" s="16" t="s">
        <v>170</v>
      </c>
      <c r="BM196" s="220" t="s">
        <v>377</v>
      </c>
    </row>
    <row r="197" spans="1:65" s="13" customFormat="1">
      <c r="B197" s="222"/>
      <c r="C197" s="223"/>
      <c r="D197" s="224" t="s">
        <v>150</v>
      </c>
      <c r="E197" s="225" t="s">
        <v>1</v>
      </c>
      <c r="F197" s="226" t="s">
        <v>378</v>
      </c>
      <c r="G197" s="223"/>
      <c r="H197" s="227">
        <v>7.9379999999999997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150</v>
      </c>
      <c r="AU197" s="233" t="s">
        <v>120</v>
      </c>
      <c r="AV197" s="13" t="s">
        <v>120</v>
      </c>
      <c r="AW197" s="13" t="s">
        <v>30</v>
      </c>
      <c r="AX197" s="13" t="s">
        <v>85</v>
      </c>
      <c r="AY197" s="233" t="s">
        <v>141</v>
      </c>
    </row>
    <row r="198" spans="1:65" s="2" customFormat="1" ht="14.45" customHeight="1">
      <c r="A198" s="34"/>
      <c r="B198" s="35"/>
      <c r="C198" s="245" t="s">
        <v>379</v>
      </c>
      <c r="D198" s="245" t="s">
        <v>211</v>
      </c>
      <c r="E198" s="246" t="s">
        <v>263</v>
      </c>
      <c r="F198" s="247" t="s">
        <v>264</v>
      </c>
      <c r="G198" s="248" t="s">
        <v>147</v>
      </c>
      <c r="H198" s="249">
        <v>7.9379999999999997</v>
      </c>
      <c r="I198" s="250"/>
      <c r="J198" s="249">
        <f>ROUND(I198*H198,3)</f>
        <v>0</v>
      </c>
      <c r="K198" s="251"/>
      <c r="L198" s="252"/>
      <c r="M198" s="253" t="s">
        <v>1</v>
      </c>
      <c r="N198" s="254" t="s">
        <v>43</v>
      </c>
      <c r="O198" s="71"/>
      <c r="P198" s="218">
        <f>O198*H198</f>
        <v>0</v>
      </c>
      <c r="Q198" s="218">
        <v>2E-3</v>
      </c>
      <c r="R198" s="218">
        <f>Q198*H198</f>
        <v>1.5876000000000001E-2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214</v>
      </c>
      <c r="AT198" s="220" t="s">
        <v>211</v>
      </c>
      <c r="AU198" s="220" t="s">
        <v>120</v>
      </c>
      <c r="AY198" s="16" t="s">
        <v>141</v>
      </c>
      <c r="BE198" s="114">
        <f>IF(N198="základná",J198,0)</f>
        <v>0</v>
      </c>
      <c r="BF198" s="114">
        <f>IF(N198="znížená",J198,0)</f>
        <v>0</v>
      </c>
      <c r="BG198" s="114">
        <f>IF(N198="zákl. prenesená",J198,0)</f>
        <v>0</v>
      </c>
      <c r="BH198" s="114">
        <f>IF(N198="zníž. prenesená",J198,0)</f>
        <v>0</v>
      </c>
      <c r="BI198" s="114">
        <f>IF(N198="nulová",J198,0)</f>
        <v>0</v>
      </c>
      <c r="BJ198" s="16" t="s">
        <v>120</v>
      </c>
      <c r="BK198" s="221">
        <f>ROUND(I198*H198,3)</f>
        <v>0</v>
      </c>
      <c r="BL198" s="16" t="s">
        <v>170</v>
      </c>
      <c r="BM198" s="220" t="s">
        <v>380</v>
      </c>
    </row>
    <row r="199" spans="1:65" s="2" customFormat="1" ht="24.2" customHeight="1">
      <c r="A199" s="34"/>
      <c r="B199" s="35"/>
      <c r="C199" s="209" t="s">
        <v>381</v>
      </c>
      <c r="D199" s="209" t="s">
        <v>144</v>
      </c>
      <c r="E199" s="210" t="s">
        <v>267</v>
      </c>
      <c r="F199" s="211" t="s">
        <v>268</v>
      </c>
      <c r="G199" s="212" t="s">
        <v>181</v>
      </c>
      <c r="H199" s="213">
        <v>1.7000000000000001E-2</v>
      </c>
      <c r="I199" s="214"/>
      <c r="J199" s="213">
        <f>ROUND(I199*H199,3)</f>
        <v>0</v>
      </c>
      <c r="K199" s="215"/>
      <c r="L199" s="37"/>
      <c r="M199" s="216" t="s">
        <v>1</v>
      </c>
      <c r="N199" s="217" t="s">
        <v>43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170</v>
      </c>
      <c r="AT199" s="220" t="s">
        <v>144</v>
      </c>
      <c r="AU199" s="220" t="s">
        <v>120</v>
      </c>
      <c r="AY199" s="16" t="s">
        <v>141</v>
      </c>
      <c r="BE199" s="114">
        <f>IF(N199="základná",J199,0)</f>
        <v>0</v>
      </c>
      <c r="BF199" s="114">
        <f>IF(N199="znížená",J199,0)</f>
        <v>0</v>
      </c>
      <c r="BG199" s="114">
        <f>IF(N199="zákl. prenesená",J199,0)</f>
        <v>0</v>
      </c>
      <c r="BH199" s="114">
        <f>IF(N199="zníž. prenesená",J199,0)</f>
        <v>0</v>
      </c>
      <c r="BI199" s="114">
        <f>IF(N199="nulová",J199,0)</f>
        <v>0</v>
      </c>
      <c r="BJ199" s="16" t="s">
        <v>120</v>
      </c>
      <c r="BK199" s="221">
        <f>ROUND(I199*H199,3)</f>
        <v>0</v>
      </c>
      <c r="BL199" s="16" t="s">
        <v>170</v>
      </c>
      <c r="BM199" s="220" t="s">
        <v>382</v>
      </c>
    </row>
    <row r="200" spans="1:65" s="12" customFormat="1" ht="22.7" customHeight="1">
      <c r="B200" s="193"/>
      <c r="C200" s="194"/>
      <c r="D200" s="195" t="s">
        <v>76</v>
      </c>
      <c r="E200" s="207" t="s">
        <v>383</v>
      </c>
      <c r="F200" s="207" t="s">
        <v>384</v>
      </c>
      <c r="G200" s="194"/>
      <c r="H200" s="194"/>
      <c r="I200" s="197"/>
      <c r="J200" s="208">
        <f>BK200</f>
        <v>0</v>
      </c>
      <c r="K200" s="194"/>
      <c r="L200" s="199"/>
      <c r="M200" s="200"/>
      <c r="N200" s="201"/>
      <c r="O200" s="201"/>
      <c r="P200" s="202">
        <f>SUM(P201:P203)</f>
        <v>0</v>
      </c>
      <c r="Q200" s="201"/>
      <c r="R200" s="202">
        <f>SUM(R201:R203)</f>
        <v>7.5040000000000003E-3</v>
      </c>
      <c r="S200" s="201"/>
      <c r="T200" s="203">
        <f>SUM(T201:T203)</f>
        <v>0</v>
      </c>
      <c r="AR200" s="204" t="s">
        <v>120</v>
      </c>
      <c r="AT200" s="205" t="s">
        <v>76</v>
      </c>
      <c r="AU200" s="205" t="s">
        <v>85</v>
      </c>
      <c r="AY200" s="204" t="s">
        <v>141</v>
      </c>
      <c r="BK200" s="206">
        <f>SUM(BK201:BK203)</f>
        <v>0</v>
      </c>
    </row>
    <row r="201" spans="1:65" s="2" customFormat="1" ht="24.2" customHeight="1">
      <c r="A201" s="34"/>
      <c r="B201" s="35"/>
      <c r="C201" s="209" t="s">
        <v>385</v>
      </c>
      <c r="D201" s="209" t="s">
        <v>144</v>
      </c>
      <c r="E201" s="210" t="s">
        <v>386</v>
      </c>
      <c r="F201" s="211" t="s">
        <v>387</v>
      </c>
      <c r="G201" s="212" t="s">
        <v>147</v>
      </c>
      <c r="H201" s="213">
        <v>3.84</v>
      </c>
      <c r="I201" s="214"/>
      <c r="J201" s="213">
        <f>ROUND(I201*H201,3)</f>
        <v>0</v>
      </c>
      <c r="K201" s="215"/>
      <c r="L201" s="37"/>
      <c r="M201" s="216" t="s">
        <v>1</v>
      </c>
      <c r="N201" s="217" t="s">
        <v>43</v>
      </c>
      <c r="O201" s="71"/>
      <c r="P201" s="218">
        <f>O201*H201</f>
        <v>0</v>
      </c>
      <c r="Q201" s="218">
        <v>2.4000000000000001E-4</v>
      </c>
      <c r="R201" s="218">
        <f>Q201*H201</f>
        <v>9.2159999999999996E-4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170</v>
      </c>
      <c r="AT201" s="220" t="s">
        <v>144</v>
      </c>
      <c r="AU201" s="220" t="s">
        <v>120</v>
      </c>
      <c r="AY201" s="16" t="s">
        <v>141</v>
      </c>
      <c r="BE201" s="114">
        <f>IF(N201="základná",J201,0)</f>
        <v>0</v>
      </c>
      <c r="BF201" s="114">
        <f>IF(N201="znížená",J201,0)</f>
        <v>0</v>
      </c>
      <c r="BG201" s="114">
        <f>IF(N201="zákl. prenesená",J201,0)</f>
        <v>0</v>
      </c>
      <c r="BH201" s="114">
        <f>IF(N201="zníž. prenesená",J201,0)</f>
        <v>0</v>
      </c>
      <c r="BI201" s="114">
        <f>IF(N201="nulová",J201,0)</f>
        <v>0</v>
      </c>
      <c r="BJ201" s="16" t="s">
        <v>120</v>
      </c>
      <c r="BK201" s="221">
        <f>ROUND(I201*H201,3)</f>
        <v>0</v>
      </c>
      <c r="BL201" s="16" t="s">
        <v>170</v>
      </c>
      <c r="BM201" s="220" t="s">
        <v>388</v>
      </c>
    </row>
    <row r="202" spans="1:65" s="13" customFormat="1">
      <c r="B202" s="222"/>
      <c r="C202" s="223"/>
      <c r="D202" s="224" t="s">
        <v>150</v>
      </c>
      <c r="E202" s="225" t="s">
        <v>1</v>
      </c>
      <c r="F202" s="226" t="s">
        <v>389</v>
      </c>
      <c r="G202" s="223"/>
      <c r="H202" s="227">
        <v>3.84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150</v>
      </c>
      <c r="AU202" s="233" t="s">
        <v>120</v>
      </c>
      <c r="AV202" s="13" t="s">
        <v>120</v>
      </c>
      <c r="AW202" s="13" t="s">
        <v>30</v>
      </c>
      <c r="AX202" s="13" t="s">
        <v>85</v>
      </c>
      <c r="AY202" s="233" t="s">
        <v>141</v>
      </c>
    </row>
    <row r="203" spans="1:65" s="2" customFormat="1" ht="24.2" customHeight="1">
      <c r="A203" s="34"/>
      <c r="B203" s="35"/>
      <c r="C203" s="209" t="s">
        <v>390</v>
      </c>
      <c r="D203" s="209" t="s">
        <v>144</v>
      </c>
      <c r="E203" s="210" t="s">
        <v>391</v>
      </c>
      <c r="F203" s="211" t="s">
        <v>392</v>
      </c>
      <c r="G203" s="212" t="s">
        <v>147</v>
      </c>
      <c r="H203" s="213">
        <v>20.57</v>
      </c>
      <c r="I203" s="214"/>
      <c r="J203" s="213">
        <f>ROUND(I203*H203,3)</f>
        <v>0</v>
      </c>
      <c r="K203" s="215"/>
      <c r="L203" s="37"/>
      <c r="M203" s="255" t="s">
        <v>1</v>
      </c>
      <c r="N203" s="256" t="s">
        <v>43</v>
      </c>
      <c r="O203" s="257"/>
      <c r="P203" s="258">
        <f>O203*H203</f>
        <v>0</v>
      </c>
      <c r="Q203" s="258">
        <v>3.2000000000000003E-4</v>
      </c>
      <c r="R203" s="258">
        <f>Q203*H203</f>
        <v>6.5824000000000004E-3</v>
      </c>
      <c r="S203" s="258">
        <v>0</v>
      </c>
      <c r="T203" s="25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170</v>
      </c>
      <c r="AT203" s="220" t="s">
        <v>144</v>
      </c>
      <c r="AU203" s="220" t="s">
        <v>120</v>
      </c>
      <c r="AY203" s="16" t="s">
        <v>141</v>
      </c>
      <c r="BE203" s="114">
        <f>IF(N203="základná",J203,0)</f>
        <v>0</v>
      </c>
      <c r="BF203" s="114">
        <f>IF(N203="znížená",J203,0)</f>
        <v>0</v>
      </c>
      <c r="BG203" s="114">
        <f>IF(N203="zákl. prenesená",J203,0)</f>
        <v>0</v>
      </c>
      <c r="BH203" s="114">
        <f>IF(N203="zníž. prenesená",J203,0)</f>
        <v>0</v>
      </c>
      <c r="BI203" s="114">
        <f>IF(N203="nulová",J203,0)</f>
        <v>0</v>
      </c>
      <c r="BJ203" s="16" t="s">
        <v>120</v>
      </c>
      <c r="BK203" s="221">
        <f>ROUND(I203*H203,3)</f>
        <v>0</v>
      </c>
      <c r="BL203" s="16" t="s">
        <v>170</v>
      </c>
      <c r="BM203" s="220" t="s">
        <v>393</v>
      </c>
    </row>
    <row r="204" spans="1:65" s="2" customFormat="1" ht="6.95" customHeight="1">
      <c r="A204" s="34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37"/>
      <c r="M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</sheetData>
  <sheetProtection algorithmName="SHA-512" hashValue="YSCKDgfrBQhpLfSKXEWPEg8GrCsGQLwL493Q+F1gAuLQr7x6PdEOtI9huyKWnjtF29eoh9ol4KnxTPd4rKW1JQ==" saltValue="0UIPueus2eCt0pa+urpVt2tHhuVRaJEa9PcHRmhpjQSvTRTUMgq7FXs85lp6V6nnV+H0B7WpMQ8m11jKcMubbw==" spinCount="100000" sheet="1" objects="1" scenarios="1" formatColumns="0" formatRows="0" autoFilter="0"/>
  <autoFilter ref="C135:K203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Loggia na 4. oddelení</vt:lpstr>
      <vt:lpstr>02 - Loggia na 3. oddelení</vt:lpstr>
      <vt:lpstr>'01 - Loggia na 4. oddelení'!Názvy_tlače</vt:lpstr>
      <vt:lpstr>'02 - Loggia na 3. oddelení'!Názvy_tlače</vt:lpstr>
      <vt:lpstr>'Rekapitulácia stavby'!Názvy_tlače</vt:lpstr>
      <vt:lpstr>'01 - Loggia na 4. oddelení'!Oblasť_tlače</vt:lpstr>
      <vt:lpstr>'02 - Loggia na 3. oddelení'!Oblasť_tlače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DESKTOP-P41UQF1\Havetta</dc:creator>
  <cp:lastModifiedBy>Používateľ systému Windows</cp:lastModifiedBy>
  <cp:lastPrinted>2021-02-16T13:00:09Z</cp:lastPrinted>
  <dcterms:created xsi:type="dcterms:W3CDTF">2021-02-16T11:46:13Z</dcterms:created>
  <dcterms:modified xsi:type="dcterms:W3CDTF">2021-03-31T13:45:09Z</dcterms:modified>
</cp:coreProperties>
</file>